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serwer-fs\users\ewa.dzbik\Desktop\DYDAKTYKA\ORGANIZACJE ROKU\2022-23 ORGANIZACJE\"/>
    </mc:Choice>
  </mc:AlternateContent>
  <bookViews>
    <workbookView xWindow="0" yWindow="0" windowWidth="28740" windowHeight="11670"/>
  </bookViews>
  <sheets>
    <sheet name="PENSUM, GPW i ZESTAWIENIE" sheetId="1" r:id="rId1"/>
    <sheet name="dane" sheetId="2" state="hidden" r:id="rId2"/>
  </sheets>
  <externalReferences>
    <externalReference r:id="rId3"/>
  </externalReferences>
  <definedNames>
    <definedName name="_xlnm._FilterDatabase" localSheetId="1" hidden="1">dane!$A$79:$B$153</definedName>
    <definedName name="_xlnm.Print_Area" localSheetId="1">dane!$A$78:$D$168</definedName>
    <definedName name="_xlnm.Print_Area" localSheetId="0">'PENSUM, GPW i ZESTAWIENIE'!$A$1:$X$173</definedName>
  </definedNames>
  <calcPr calcId="162913"/>
</workbook>
</file>

<file path=xl/calcChain.xml><?xml version="1.0" encoding="utf-8"?>
<calcChain xmlns="http://schemas.openxmlformats.org/spreadsheetml/2006/main">
  <c r="E148" i="1" l="1"/>
  <c r="D115" i="1"/>
  <c r="D116" i="1"/>
  <c r="D117" i="1"/>
  <c r="D118" i="1"/>
  <c r="D119" i="1"/>
  <c r="D120" i="1"/>
  <c r="D121" i="1"/>
  <c r="D122" i="1"/>
  <c r="D113" i="1"/>
  <c r="D149" i="1"/>
  <c r="D114" i="1"/>
  <c r="N14" i="1" l="1"/>
  <c r="B82" i="1"/>
  <c r="B83" i="1"/>
  <c r="B84" i="1"/>
  <c r="B85" i="1"/>
  <c r="B86" i="1"/>
  <c r="B87" i="1"/>
  <c r="B88" i="1"/>
  <c r="B89" i="1"/>
  <c r="B90" i="1"/>
  <c r="B91" i="1"/>
  <c r="A82" i="1" l="1"/>
  <c r="C82" i="1"/>
  <c r="D82" i="1"/>
  <c r="E82" i="1"/>
  <c r="F82" i="1"/>
  <c r="G82" i="1"/>
  <c r="H82" i="1"/>
  <c r="A83" i="1"/>
  <c r="C83" i="1"/>
  <c r="D83" i="1"/>
  <c r="E83" i="1"/>
  <c r="F83" i="1"/>
  <c r="G83" i="1"/>
  <c r="H83" i="1"/>
  <c r="A84" i="1"/>
  <c r="C84" i="1"/>
  <c r="D84" i="1"/>
  <c r="E84" i="1"/>
  <c r="F84" i="1"/>
  <c r="G84" i="1"/>
  <c r="H84" i="1"/>
  <c r="A85" i="1"/>
  <c r="C85" i="1"/>
  <c r="D85" i="1"/>
  <c r="E85" i="1"/>
  <c r="F85" i="1"/>
  <c r="G85" i="1"/>
  <c r="H85" i="1"/>
  <c r="A86" i="1"/>
  <c r="C86" i="1"/>
  <c r="D86" i="1"/>
  <c r="E86" i="1"/>
  <c r="F86" i="1"/>
  <c r="G86" i="1"/>
  <c r="H86" i="1"/>
  <c r="A87" i="1"/>
  <c r="C87" i="1"/>
  <c r="D87" i="1"/>
  <c r="E87" i="1"/>
  <c r="F87" i="1"/>
  <c r="G87" i="1"/>
  <c r="H87" i="1"/>
  <c r="A88" i="1"/>
  <c r="C88" i="1"/>
  <c r="D88" i="1"/>
  <c r="E88" i="1"/>
  <c r="F88" i="1"/>
  <c r="G88" i="1"/>
  <c r="H88" i="1"/>
  <c r="A89" i="1"/>
  <c r="C89" i="1"/>
  <c r="D89" i="1"/>
  <c r="E89" i="1"/>
  <c r="F89" i="1"/>
  <c r="G89" i="1"/>
  <c r="H89" i="1"/>
  <c r="A90" i="1"/>
  <c r="C90" i="1"/>
  <c r="D90" i="1"/>
  <c r="E90" i="1"/>
  <c r="F90" i="1"/>
  <c r="G90" i="1"/>
  <c r="H90" i="1"/>
  <c r="A91" i="1"/>
  <c r="C91" i="1"/>
  <c r="D91" i="1"/>
  <c r="E91" i="1"/>
  <c r="F91" i="1"/>
  <c r="G91" i="1"/>
  <c r="H91" i="1"/>
  <c r="P35" i="1" l="1"/>
  <c r="O2" i="1"/>
  <c r="C150" i="1" l="1"/>
  <c r="C151" i="1"/>
  <c r="C152" i="1"/>
  <c r="C153" i="1"/>
  <c r="C154" i="1"/>
  <c r="C155" i="1"/>
  <c r="C156" i="1"/>
  <c r="C157" i="1"/>
  <c r="A148" i="1"/>
  <c r="B148" i="1"/>
  <c r="C148" i="1"/>
  <c r="L81" i="1" l="1"/>
  <c r="L91" i="1" l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T91" i="1"/>
  <c r="S91" i="1"/>
  <c r="R91" i="1"/>
  <c r="P91" i="1"/>
  <c r="N91" i="1"/>
  <c r="T90" i="1"/>
  <c r="S90" i="1"/>
  <c r="R90" i="1"/>
  <c r="Q90" i="1"/>
  <c r="P90" i="1"/>
  <c r="N90" i="1"/>
  <c r="T89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T85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G81" i="1"/>
  <c r="F81" i="1"/>
  <c r="S81" i="1" s="1"/>
  <c r="E81" i="1"/>
  <c r="R81" i="1" s="1"/>
  <c r="D81" i="1"/>
  <c r="Q81" i="1" s="1"/>
  <c r="P81" i="1"/>
  <c r="B81" i="1"/>
  <c r="O81" i="1" s="1"/>
  <c r="A81" i="1"/>
  <c r="N81" i="1" s="1"/>
  <c r="T84" i="1"/>
  <c r="B74" i="1"/>
  <c r="D74" i="1"/>
  <c r="O91" i="1"/>
  <c r="Q89" i="1"/>
  <c r="P88" i="1"/>
  <c r="O87" i="1"/>
  <c r="P84" i="1"/>
  <c r="O84" i="1"/>
  <c r="K84" i="1" l="1"/>
  <c r="K90" i="1"/>
  <c r="K91" i="1"/>
  <c r="T83" i="1"/>
  <c r="O85" i="1"/>
  <c r="Q91" i="1"/>
  <c r="Q84" i="1"/>
  <c r="O90" i="1"/>
  <c r="K86" i="1"/>
  <c r="T86" i="1"/>
  <c r="T81" i="1"/>
  <c r="K87" i="1"/>
  <c r="T87" i="1"/>
  <c r="T88" i="1"/>
  <c r="T82" i="1"/>
  <c r="K81" i="1"/>
  <c r="K82" i="1"/>
  <c r="K83" i="1"/>
  <c r="K88" i="1"/>
  <c r="K89" i="1"/>
  <c r="B22" i="2"/>
  <c r="B13" i="2"/>
  <c r="T51" i="1" l="1"/>
  <c r="R45" i="1"/>
  <c r="W44" i="1"/>
  <c r="X53" i="1"/>
  <c r="X52" i="1"/>
  <c r="X51" i="1"/>
  <c r="X50" i="1"/>
  <c r="X49" i="1"/>
  <c r="X48" i="1"/>
  <c r="X47" i="1"/>
  <c r="X46" i="1"/>
  <c r="X45" i="1"/>
  <c r="X44" i="1"/>
  <c r="V44" i="1"/>
  <c r="U44" i="1"/>
  <c r="T44" i="1"/>
  <c r="S44" i="1"/>
  <c r="R44" i="1"/>
  <c r="D157" i="1"/>
  <c r="X157" i="1" s="1"/>
  <c r="D156" i="1"/>
  <c r="X156" i="1" s="1"/>
  <c r="D155" i="1"/>
  <c r="X155" i="1" s="1"/>
  <c r="D154" i="1"/>
  <c r="X154" i="1" s="1"/>
  <c r="D153" i="1"/>
  <c r="D152" i="1"/>
  <c r="X152" i="1" s="1"/>
  <c r="D151" i="1"/>
  <c r="X151" i="1" s="1"/>
  <c r="D150" i="1"/>
  <c r="X150" i="1" s="1"/>
  <c r="D148" i="1"/>
  <c r="T24" i="1"/>
  <c r="T23" i="1"/>
  <c r="T22" i="1"/>
  <c r="T21" i="1"/>
  <c r="T20" i="1"/>
  <c r="T19" i="1"/>
  <c r="T18" i="1"/>
  <c r="T17" i="1"/>
  <c r="T16" i="1"/>
  <c r="T15" i="1"/>
  <c r="S15" i="1"/>
  <c r="T14" i="1"/>
  <c r="X148" i="1" l="1"/>
  <c r="X149" i="1"/>
  <c r="X153" i="1"/>
  <c r="W148" i="1"/>
  <c r="S45" i="1"/>
  <c r="T45" i="1"/>
  <c r="U45" i="1"/>
  <c r="V45" i="1"/>
  <c r="W45" i="1"/>
  <c r="R46" i="1"/>
  <c r="S46" i="1"/>
  <c r="T46" i="1"/>
  <c r="U46" i="1"/>
  <c r="V46" i="1"/>
  <c r="W46" i="1"/>
  <c r="R47" i="1"/>
  <c r="S47" i="1"/>
  <c r="T47" i="1"/>
  <c r="U47" i="1"/>
  <c r="V47" i="1"/>
  <c r="W47" i="1"/>
  <c r="R48" i="1"/>
  <c r="S48" i="1"/>
  <c r="T48" i="1"/>
  <c r="U48" i="1"/>
  <c r="V48" i="1"/>
  <c r="W48" i="1"/>
  <c r="R49" i="1"/>
  <c r="S49" i="1"/>
  <c r="T49" i="1"/>
  <c r="U49" i="1"/>
  <c r="V49" i="1"/>
  <c r="W49" i="1"/>
  <c r="R50" i="1"/>
  <c r="S50" i="1"/>
  <c r="T50" i="1"/>
  <c r="U50" i="1"/>
  <c r="V50" i="1"/>
  <c r="W50" i="1"/>
  <c r="R51" i="1"/>
  <c r="S51" i="1"/>
  <c r="U51" i="1"/>
  <c r="V51" i="1"/>
  <c r="W51" i="1"/>
  <c r="R52" i="1"/>
  <c r="S52" i="1"/>
  <c r="T52" i="1"/>
  <c r="U52" i="1"/>
  <c r="V52" i="1"/>
  <c r="W52" i="1"/>
  <c r="R53" i="1"/>
  <c r="S53" i="1"/>
  <c r="T53" i="1"/>
  <c r="U53" i="1"/>
  <c r="V53" i="1"/>
  <c r="W53" i="1"/>
  <c r="K46" i="1"/>
  <c r="M46" i="1" s="1"/>
  <c r="P46" i="1" s="1"/>
  <c r="K47" i="1"/>
  <c r="M47" i="1" s="1"/>
  <c r="P47" i="1" s="1"/>
  <c r="K48" i="1"/>
  <c r="M48" i="1" s="1"/>
  <c r="P48" i="1" s="1"/>
  <c r="K49" i="1"/>
  <c r="M49" i="1" s="1"/>
  <c r="P49" i="1" s="1"/>
  <c r="K50" i="1"/>
  <c r="M50" i="1" s="1"/>
  <c r="P50" i="1" s="1"/>
  <c r="K51" i="1"/>
  <c r="M51" i="1" s="1"/>
  <c r="P51" i="1" s="1"/>
  <c r="K52" i="1"/>
  <c r="M52" i="1" s="1"/>
  <c r="P52" i="1" s="1"/>
  <c r="K53" i="1"/>
  <c r="M53" i="1" s="1"/>
  <c r="P53" i="1" s="1"/>
  <c r="N15" i="1"/>
  <c r="O15" i="1"/>
  <c r="P15" i="1"/>
  <c r="Q15" i="1"/>
  <c r="R15" i="1"/>
  <c r="N16" i="1"/>
  <c r="O16" i="1"/>
  <c r="P16" i="1"/>
  <c r="Q16" i="1"/>
  <c r="R16" i="1"/>
  <c r="S16" i="1"/>
  <c r="N17" i="1"/>
  <c r="O17" i="1"/>
  <c r="P17" i="1"/>
  <c r="Q17" i="1"/>
  <c r="R17" i="1"/>
  <c r="S17" i="1"/>
  <c r="N18" i="1"/>
  <c r="O18" i="1"/>
  <c r="P18" i="1"/>
  <c r="Q18" i="1"/>
  <c r="R18" i="1"/>
  <c r="S18" i="1"/>
  <c r="N19" i="1"/>
  <c r="O19" i="1"/>
  <c r="P19" i="1"/>
  <c r="Q19" i="1"/>
  <c r="R19" i="1"/>
  <c r="S19" i="1"/>
  <c r="N20" i="1"/>
  <c r="O20" i="1"/>
  <c r="P20" i="1"/>
  <c r="Q20" i="1"/>
  <c r="R20" i="1"/>
  <c r="S20" i="1"/>
  <c r="N21" i="1"/>
  <c r="O21" i="1"/>
  <c r="P21" i="1"/>
  <c r="Q21" i="1"/>
  <c r="R21" i="1"/>
  <c r="S21" i="1"/>
  <c r="N22" i="1"/>
  <c r="O22" i="1"/>
  <c r="P22" i="1"/>
  <c r="Q22" i="1"/>
  <c r="R22" i="1"/>
  <c r="S22" i="1"/>
  <c r="N23" i="1"/>
  <c r="O23" i="1"/>
  <c r="P23" i="1"/>
  <c r="Q23" i="1"/>
  <c r="R23" i="1"/>
  <c r="S23" i="1"/>
  <c r="N24" i="1"/>
  <c r="O24" i="1"/>
  <c r="P24" i="1"/>
  <c r="Q24" i="1"/>
  <c r="R24" i="1"/>
  <c r="S24" i="1"/>
  <c r="K15" i="1"/>
  <c r="M15" i="1" s="1"/>
  <c r="K16" i="1"/>
  <c r="M16" i="1" s="1"/>
  <c r="M83" i="1" s="1"/>
  <c r="K17" i="1"/>
  <c r="M17" i="1" s="1"/>
  <c r="K18" i="1"/>
  <c r="M18" i="1" s="1"/>
  <c r="K19" i="1"/>
  <c r="M19" i="1" s="1"/>
  <c r="M86" i="1" s="1"/>
  <c r="K20" i="1"/>
  <c r="M20" i="1" s="1"/>
  <c r="K21" i="1"/>
  <c r="M21" i="1" s="1"/>
  <c r="M88" i="1" s="1"/>
  <c r="K22" i="1"/>
  <c r="M22" i="1" s="1"/>
  <c r="K23" i="1"/>
  <c r="M23" i="1" s="1"/>
  <c r="K24" i="1"/>
  <c r="M24" i="1" s="1"/>
  <c r="U22" i="1" l="1"/>
  <c r="M89" i="1"/>
  <c r="M82" i="1"/>
  <c r="U18" i="1"/>
  <c r="M85" i="1"/>
  <c r="U23" i="1"/>
  <c r="M90" i="1"/>
  <c r="U24" i="1"/>
  <c r="M91" i="1"/>
  <c r="U20" i="1"/>
  <c r="M87" i="1"/>
  <c r="U17" i="1"/>
  <c r="M84" i="1"/>
  <c r="P14" i="1"/>
  <c r="D145" i="1" l="1"/>
  <c r="B145" i="1"/>
  <c r="B117" i="1"/>
  <c r="D110" i="1"/>
  <c r="B110" i="1"/>
  <c r="D38" i="1" l="1"/>
  <c r="B38" i="1"/>
  <c r="A40" i="1" l="1"/>
  <c r="X122" i="1" l="1"/>
  <c r="X121" i="1"/>
  <c r="X120" i="1"/>
  <c r="X119" i="1"/>
  <c r="X118" i="1"/>
  <c r="X117" i="1"/>
  <c r="X116" i="1"/>
  <c r="X114" i="1"/>
  <c r="D43" i="1"/>
  <c r="T115" i="1" l="1"/>
  <c r="X115" i="1"/>
  <c r="X113" i="1"/>
  <c r="V113" i="1"/>
  <c r="W113" i="1"/>
  <c r="E147" i="1"/>
  <c r="K14" i="1" l="1"/>
  <c r="M14" i="1" s="1"/>
  <c r="M81" i="1" s="1"/>
  <c r="M92" i="1" l="1"/>
  <c r="N152" i="1"/>
  <c r="H152" i="1" l="1"/>
  <c r="G152" i="1"/>
  <c r="F152" i="1"/>
  <c r="E152" i="1"/>
  <c r="G148" i="1" l="1"/>
  <c r="F148" i="1"/>
  <c r="F149" i="1"/>
  <c r="E149" i="1"/>
  <c r="G149" i="1"/>
  <c r="N154" i="1"/>
  <c r="F154" i="1"/>
  <c r="E154" i="1"/>
  <c r="G154" i="1"/>
  <c r="N153" i="1"/>
  <c r="F153" i="1"/>
  <c r="E153" i="1"/>
  <c r="G153" i="1"/>
  <c r="N157" i="1"/>
  <c r="F157" i="1"/>
  <c r="E157" i="1"/>
  <c r="G157" i="1"/>
  <c r="F150" i="1"/>
  <c r="E150" i="1"/>
  <c r="G150" i="1"/>
  <c r="N155" i="1"/>
  <c r="F155" i="1"/>
  <c r="E155" i="1"/>
  <c r="G155" i="1"/>
  <c r="F151" i="1"/>
  <c r="E151" i="1"/>
  <c r="G151" i="1"/>
  <c r="N156" i="1"/>
  <c r="F156" i="1"/>
  <c r="E156" i="1"/>
  <c r="G156" i="1"/>
  <c r="F122" i="1" l="1"/>
  <c r="F121" i="1"/>
  <c r="F120" i="1"/>
  <c r="F119" i="1"/>
  <c r="F118" i="1"/>
  <c r="F117" i="1"/>
  <c r="F116" i="1"/>
  <c r="N151" i="1"/>
  <c r="E117" i="1" l="1"/>
  <c r="L121" i="1"/>
  <c r="N148" i="1"/>
  <c r="P148" i="1" s="1"/>
  <c r="N150" i="1"/>
  <c r="P150" i="1" s="1"/>
  <c r="E113" i="1"/>
  <c r="G113" i="1"/>
  <c r="N149" i="1"/>
  <c r="P149" i="1" s="1"/>
  <c r="P151" i="1"/>
  <c r="F113" i="1"/>
  <c r="N113" i="1"/>
  <c r="P113" i="1" s="1"/>
  <c r="L115" i="1"/>
  <c r="E116" i="1"/>
  <c r="E120" i="1"/>
  <c r="H117" i="1"/>
  <c r="L117" i="1" s="1"/>
  <c r="H121" i="1"/>
  <c r="W118" i="1"/>
  <c r="W122" i="1"/>
  <c r="W121" i="1"/>
  <c r="P121" i="1"/>
  <c r="W117" i="1"/>
  <c r="F115" i="1"/>
  <c r="H118" i="1"/>
  <c r="P118" i="1"/>
  <c r="S115" i="1"/>
  <c r="E122" i="1"/>
  <c r="V119" i="1"/>
  <c r="P122" i="1"/>
  <c r="S117" i="1"/>
  <c r="S121" i="1"/>
  <c r="G118" i="1"/>
  <c r="E118" i="1"/>
  <c r="G119" i="1"/>
  <c r="R115" i="1"/>
  <c r="T118" i="1"/>
  <c r="U121" i="1"/>
  <c r="G122" i="1"/>
  <c r="L118" i="1"/>
  <c r="G115" i="1"/>
  <c r="U117" i="1"/>
  <c r="R119" i="1"/>
  <c r="W119" i="1"/>
  <c r="T122" i="1"/>
  <c r="N116" i="1"/>
  <c r="P116" i="1" s="1"/>
  <c r="N120" i="1"/>
  <c r="V120" i="1"/>
  <c r="H122" i="1"/>
  <c r="L122" i="1"/>
  <c r="N117" i="1"/>
  <c r="P117" i="1" s="1"/>
  <c r="N121" i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N122" i="1"/>
  <c r="T116" i="1"/>
  <c r="R118" i="1"/>
  <c r="V118" i="1"/>
  <c r="T120" i="1"/>
  <c r="R122" i="1"/>
  <c r="V122" i="1"/>
  <c r="L120" i="1"/>
  <c r="E121" i="1"/>
  <c r="G117" i="1"/>
  <c r="G121" i="1"/>
  <c r="N115" i="1"/>
  <c r="N119" i="1"/>
  <c r="P119" i="1" s="1"/>
  <c r="U116" i="1"/>
  <c r="R117" i="1"/>
  <c r="V117" i="1"/>
  <c r="S118" i="1"/>
  <c r="T119" i="1"/>
  <c r="U120" i="1"/>
  <c r="R121" i="1"/>
  <c r="V121" i="1"/>
  <c r="S122" i="1"/>
  <c r="H115" i="1"/>
  <c r="H119" i="1"/>
  <c r="L119" i="1" s="1"/>
  <c r="H116" i="1"/>
  <c r="L116" i="1" s="1"/>
  <c r="H120" i="1"/>
  <c r="P115" i="1"/>
  <c r="E115" i="1"/>
  <c r="E119" i="1"/>
  <c r="P120" i="1"/>
  <c r="G114" i="1" l="1"/>
  <c r="E114" i="1"/>
  <c r="F114" i="1"/>
  <c r="N114" i="1"/>
  <c r="P114" i="1" s="1"/>
  <c r="P137" i="1" l="1"/>
  <c r="P68" i="1"/>
  <c r="Q14" i="1" l="1"/>
  <c r="U115" i="1" l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 l="1"/>
  <c r="W115" i="1"/>
  <c r="V115" i="1"/>
  <c r="H157" i="1"/>
  <c r="L157" i="1" s="1"/>
  <c r="H153" i="1"/>
  <c r="L153" i="1" s="1"/>
  <c r="H149" i="1"/>
  <c r="L149" i="1" s="1"/>
  <c r="H156" i="1"/>
  <c r="L156" i="1" s="1"/>
  <c r="H155" i="1"/>
  <c r="L155" i="1" s="1"/>
  <c r="H151" i="1"/>
  <c r="L151" i="1" s="1"/>
  <c r="H154" i="1"/>
  <c r="L154" i="1" s="1"/>
  <c r="H150" i="1"/>
  <c r="L150" i="1" s="1"/>
  <c r="T113" i="1"/>
  <c r="S113" i="1"/>
  <c r="R113" i="1"/>
  <c r="H113" i="1"/>
  <c r="L113" i="1" s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 s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U15" i="1" s="1"/>
  <c r="L148" i="1" l="1"/>
  <c r="H158" i="1"/>
  <c r="M93" i="1"/>
  <c r="M94" i="1" s="1"/>
  <c r="U82" i="1"/>
  <c r="U85" i="1"/>
  <c r="U84" i="1"/>
  <c r="U87" i="1"/>
  <c r="U91" i="1"/>
  <c r="U90" i="1"/>
  <c r="U89" i="1"/>
  <c r="U16" i="1"/>
  <c r="U83" i="1"/>
  <c r="U81" i="1"/>
  <c r="U88" i="1"/>
  <c r="U86" i="1"/>
  <c r="U19" i="1"/>
  <c r="U21" i="1"/>
  <c r="U14" i="1"/>
  <c r="P54" i="1"/>
  <c r="H123" i="1"/>
  <c r="J124" i="1" l="1"/>
  <c r="J125" i="1" s="1"/>
  <c r="L94" i="1"/>
  <c r="U92" i="1"/>
  <c r="U25" i="1"/>
  <c r="J159" i="1" l="1"/>
  <c r="P160" i="1" s="1"/>
  <c r="P125" i="1"/>
  <c r="G125" i="1"/>
  <c r="G160" i="1" l="1"/>
  <c r="J160" i="1"/>
</calcChain>
</file>

<file path=xl/comments1.xml><?xml version="1.0" encoding="utf-8"?>
<comments xmlns="http://schemas.openxmlformats.org/spreadsheetml/2006/main">
  <authors>
    <author>Dariusz Miller</author>
    <author>Marta Tylman</author>
    <author>Jan Żak</author>
  </authors>
  <commentList>
    <comment ref="G1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<sst xmlns="http://schemas.openxmlformats.org/spreadsheetml/2006/main" count="621" uniqueCount="455">
  <si>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</si>
  <si>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</si>
  <si>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</si>
  <si>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</si>
  <si>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</si>
  <si>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</si>
  <si>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</si>
  <si>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</si>
  <si>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</si>
  <si>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</si>
  <si>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</si>
  <si>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</si>
  <si>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</si>
  <si>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</si>
  <si>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</si>
  <si>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</si>
  <si>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</si>
  <si>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</si>
  <si>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DOKTOR (kw I st.)</t>
  </si>
  <si>
    <t>DOKTOR HAB. (kw II st.)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</si>
  <si>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</si>
  <si>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</si>
  <si>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</si>
  <si>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</si>
  <si>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</si>
  <si>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</si>
  <si>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</si>
  <si>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</si>
  <si>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</si>
  <si>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</si>
  <si>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</si>
  <si>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</si>
  <si>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</si>
  <si>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</si>
  <si>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</si>
  <si>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</si>
  <si>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</si>
  <si>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</si>
  <si>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</si>
  <si>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</si>
  <si>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</si>
  <si>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-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</si>
  <si>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</si>
  <si>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</si>
  <si>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</si>
  <si>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</si>
  <si>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</si>
  <si>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</si>
  <si>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</si>
  <si>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</si>
  <si>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</si>
  <si>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</si>
  <si>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</si>
  <si>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</si>
  <si>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</si>
  <si>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</si>
  <si>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</si>
  <si>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</si>
  <si>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</si>
  <si>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</si>
  <si>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</si>
  <si>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</si>
  <si>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</si>
  <si>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</si>
  <si>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</si>
  <si>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</si>
  <si>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</si>
  <si>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</si>
  <si>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</si>
  <si>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</si>
  <si>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</si>
  <si>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</si>
  <si>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</si>
  <si>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</si>
  <si>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</si>
  <si>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</si>
  <si>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</si>
  <si>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</si>
  <si>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</si>
  <si>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</si>
  <si>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</si>
  <si>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</si>
  <si>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</si>
  <si>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</si>
  <si>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</si>
  <si>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</si>
  <si>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</si>
  <si>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</si>
  <si>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</si>
  <si>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</si>
  <si>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</si>
  <si>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</si>
  <si>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</si>
  <si>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</si>
  <si>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</si>
  <si>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</si>
  <si>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</si>
  <si>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</si>
  <si>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</si>
  <si>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</si>
  <si>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</si>
  <si>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</si>
  <si>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</si>
  <si>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</si>
  <si>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</si>
  <si>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</si>
  <si>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</si>
  <si>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</si>
  <si>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</si>
  <si>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</si>
  <si>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</si>
  <si>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</si>
  <si>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</si>
  <si>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</si>
  <si>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</si>
  <si>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</si>
  <si>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</si>
  <si>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</si>
  <si>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</si>
  <si>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</si>
  <si>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</si>
  <si>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</si>
  <si>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</si>
  <si>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</si>
  <si>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</si>
  <si>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</si>
  <si>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</si>
  <si>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</si>
  <si>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</si>
  <si>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</si>
  <si>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</si>
  <si>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</si>
  <si>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</si>
  <si>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</si>
  <si>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</si>
  <si>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</si>
  <si>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</si>
  <si>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</si>
  <si>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</si>
  <si>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</si>
  <si>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</si>
  <si>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</si>
  <si>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</si>
  <si>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</si>
  <si>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</si>
  <si>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</si>
  <si>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</si>
  <si>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</si>
  <si>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</si>
  <si>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</si>
  <si>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</si>
  <si>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</si>
  <si>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</si>
  <si>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</si>
  <si>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</si>
  <si>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</si>
  <si>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</si>
  <si>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</si>
  <si>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</si>
  <si>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</si>
  <si>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</si>
  <si>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</si>
  <si>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Podyplomowe Studia Kompozycji - IX edycja</t>
  </si>
  <si>
    <t>wydruk z dnia:</t>
  </si>
  <si>
    <t>KAMERALISTYKA FORTEPIANOWA</t>
  </si>
  <si>
    <t>CHOREOGRAFIA I TEORIA TAŃCA</t>
  </si>
  <si>
    <t>PEDAGOGIKA BALETOWA</t>
  </si>
  <si>
    <t>Podyplomowe Studia Kompozycji - X edycja</t>
  </si>
  <si>
    <t>Podyplomowe Studia Teorii Tańca - VIII edycja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</si>
  <si>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</si>
  <si>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</si>
  <si>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Podyplomowe Studia Kompozycji - XI edycja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</si>
  <si>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</si>
  <si>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</si>
  <si>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</si>
  <si>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</si>
  <si>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</si>
  <si>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</si>
  <si>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Podyplomowe Studia Strojenia i Regulacji Fortepianu</t>
  </si>
  <si>
    <t>..................................................................................................................................................</t>
  </si>
  <si>
    <t>data i podpis pracownika Działu Nauczania</t>
  </si>
  <si>
    <t>Spec.: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</si>
  <si>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</si>
  <si>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</si>
  <si>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</si>
  <si>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</si>
  <si>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</si>
  <si>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</si>
  <si>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</si>
  <si>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Podyplomowe Studia Teorii Muzyki - IX edycja</t>
  </si>
  <si>
    <t>DOKTORANCKIE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</si>
  <si>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</si>
  <si>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</si>
  <si>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</si>
  <si>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</si>
  <si>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</si>
  <si>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</si>
  <si>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</si>
  <si>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Dyrygentury i Wokalistyki Chóralnej, Edukacji Muzycznej i Rytmiki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</si>
  <si>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</si>
  <si>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</si>
  <si>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</si>
  <si>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</si>
  <si>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</si>
  <si>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</si>
  <si>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</si>
  <si>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Tańca 
(508)</t>
  </si>
  <si>
    <t>Muzyki Kościelnej
(509)</t>
  </si>
  <si>
    <t>Kolegium Pedagogiczne
(507)</t>
  </si>
  <si>
    <t>WYKŁAD</t>
  </si>
  <si>
    <t>Stawka za godz. ponad wymiar i zlec.</t>
  </si>
  <si>
    <t>st. i tytuł naukowy</t>
  </si>
  <si>
    <t>Reżyserii Dźwięku 
(600)</t>
  </si>
  <si>
    <t>Instrumentalny
(300)</t>
  </si>
  <si>
    <t>Kolegium NHiJO
(104)</t>
  </si>
  <si>
    <t>Podyplomowe Studia Kompozycji - XII edycja</t>
  </si>
  <si>
    <t>Podyplomowe Studia Kompozycji - XIII edycja</t>
  </si>
  <si>
    <t>Podyplomowe Studia Kompozycji - XIV edycja</t>
  </si>
  <si>
    <t>Podyplomowe Studia Teorii Tańca - IX edycja</t>
  </si>
  <si>
    <t>Podyplomowe Studia Teorii Tańca - X edycja</t>
  </si>
  <si>
    <t>Podyplomowe Studia Teorii Muzyki - X edycja</t>
  </si>
  <si>
    <t>Podyplomowe Studia Teorii Muzyki - XI edycja</t>
  </si>
  <si>
    <t>Podyplomowe Studia Menedżer Muzyki - IV edycja</t>
  </si>
  <si>
    <t>Podyplomowe studia coaching wokalny dla pianistów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</si>
  <si>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</si>
  <si>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</si>
  <si>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</si>
  <si>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</si>
  <si>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</si>
  <si>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</si>
  <si>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</si>
  <si>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</si>
  <si>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</si>
  <si>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</si>
  <si>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</si>
  <si>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</si>
  <si>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</si>
  <si>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</si>
  <si>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</si>
  <si>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</si>
  <si>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</si>
  <si>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</si>
  <si>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</si>
  <si>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</si>
  <si>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</si>
  <si>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</si>
  <si>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</si>
  <si>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</si>
  <si>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</si>
  <si>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</si>
  <si>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</si>
  <si>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</si>
  <si>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</si>
  <si>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</si>
  <si>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</si>
  <si>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</si>
  <si>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</si>
  <si>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</si>
  <si>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STAŻ ARTYSTYCZNY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</si>
  <si>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</si>
  <si>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</si>
  <si>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</si>
  <si>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</si>
  <si>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</si>
  <si>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PS Kompozycji - IX edycja</t>
  </si>
  <si>
    <t>PS Kompozycji - X edycja</t>
  </si>
  <si>
    <t>PS Kompozycji - XI edycja</t>
  </si>
  <si>
    <t>PS Kompozycji - XII edycja</t>
  </si>
  <si>
    <t>PS Kompozycji - XIII edycja</t>
  </si>
  <si>
    <t>PS Kompozycji - XIV edycja</t>
  </si>
  <si>
    <t>PS Teorii Tańca - VIII edycja</t>
  </si>
  <si>
    <t>PS Teorii Tańca - IX edycja</t>
  </si>
  <si>
    <t>PS Teorii Tańca - X edycja</t>
  </si>
  <si>
    <t>PS Teorii Muzyki - IX edycja</t>
  </si>
  <si>
    <t>PS Teorii Muzyki - X edycja</t>
  </si>
  <si>
    <t>PS Teorii Muzyki - XI edycja</t>
  </si>
  <si>
    <t>PS Menedżer Muzyki - IV edycja</t>
  </si>
  <si>
    <t>PS Strojenia i Regulacji Fortepianu</t>
  </si>
  <si>
    <t>PS Coaching wokalny dla pianistów</t>
  </si>
  <si>
    <t>Wydział Tańca / CHOREOGRAFIA I TEORIA TAŃCA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</si>
  <si>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</si>
  <si>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</si>
  <si>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</si>
  <si>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</si>
  <si>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</si>
  <si>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</si>
  <si>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</si>
  <si>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</si>
  <si>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</si>
  <si>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</si>
  <si>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</si>
  <si>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</si>
  <si>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</si>
  <si>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</si>
  <si>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</si>
  <si>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</si>
  <si>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</si>
  <si>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</si>
  <si>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</si>
  <si>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</si>
  <si>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</si>
  <si>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</si>
  <si>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</si>
  <si>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</si>
  <si>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</si>
  <si>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</si>
  <si>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</si>
  <si>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</si>
  <si>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</si>
  <si>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</si>
  <si>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</si>
  <si>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</si>
  <si>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</si>
  <si>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</si>
  <si>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</si>
  <si>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</si>
  <si>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</si>
  <si>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</si>
  <si>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</si>
  <si>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</si>
  <si>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</si>
  <si>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</si>
  <si>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</si>
  <si>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</si>
  <si>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</si>
  <si>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</si>
  <si>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</si>
  <si>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</si>
  <si>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</si>
  <si>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</si>
  <si>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</si>
  <si>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</si>
  <si>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</si>
  <si>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</si>
  <si>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</si>
  <si>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</si>
  <si>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</si>
  <si>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</si>
  <si>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</si>
  <si>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</si>
  <si>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</si>
  <si>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</si>
  <si>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</si>
  <si>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</si>
  <si>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</si>
  <si>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</si>
  <si>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</si>
  <si>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</si>
  <si>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</si>
  <si>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</si>
  <si>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</si>
  <si>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</si>
  <si>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</si>
  <si>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</si>
  <si>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</si>
  <si>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</si>
  <si>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</si>
  <si>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</si>
  <si>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</si>
  <si>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</si>
  <si>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</si>
  <si>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</si>
  <si>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</si>
  <si>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</si>
  <si>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</si>
  <si>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</si>
  <si>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</si>
  <si>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</si>
  <si>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</si>
  <si>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GRA NA FORTEPIANIE Z J. ANGIELSKI</t>
  </si>
  <si>
    <t>KAMERALISTYKA FORTEPIANOWA J. ANGIELSKI</t>
  </si>
  <si>
    <t>PROWADZENIE ZESPOŁÓW MUZ.</t>
  </si>
  <si>
    <t>ŚPIEW SOLOWY - BIAŁYSTOK</t>
  </si>
  <si>
    <t>Instrumentalno-Pedag. / Białystok
(700)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</si>
  <si>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</si>
  <si>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</si>
  <si>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</si>
  <si>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</si>
  <si>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</si>
  <si>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</si>
  <si>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</si>
  <si>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</si>
  <si>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</si>
  <si>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X Y</t>
  </si>
  <si>
    <t>Liczba godzin 
w roku</t>
  </si>
  <si>
    <t>Kompozycji i Teorii Muzyki
(110)</t>
  </si>
  <si>
    <t>Dyrygentury Symfoniczno-Operowej
(100)</t>
  </si>
  <si>
    <t>Wokalno-Aktorski
(400)</t>
  </si>
  <si>
    <t>Jazzu i World Music
(310)</t>
  </si>
  <si>
    <t>Zestawienie roczne przepracowanych godzin ponadwymiarowych na innych niż stacjonarne formach kształcenia</t>
  </si>
  <si>
    <t xml:space="preserve">Przedmiot </t>
  </si>
  <si>
    <t>80000 
8002</t>
  </si>
  <si>
    <t>90000 
60 11</t>
  </si>
  <si>
    <t>90000 
63 11</t>
  </si>
  <si>
    <t>90000 
69 14</t>
  </si>
  <si>
    <t>90000 
62 22</t>
  </si>
  <si>
    <t>90000 
62 21</t>
  </si>
  <si>
    <t>90000 
66 30</t>
  </si>
  <si>
    <t>90000 
62 29</t>
  </si>
  <si>
    <t>90000 
66 29</t>
  </si>
  <si>
    <t>90000 
66 28</t>
  </si>
  <si>
    <t>90000 
61 16</t>
  </si>
  <si>
    <t>90000 
61 14</t>
  </si>
  <si>
    <t>90000 
61 13</t>
  </si>
  <si>
    <t>90000 
61 12</t>
  </si>
  <si>
    <t>90000 
61 11</t>
  </si>
  <si>
    <t>90000 
61 19</t>
  </si>
  <si>
    <t>80000 
8004</t>
  </si>
  <si>
    <t>ASYSTENT DOKTOR</t>
  </si>
  <si>
    <t>WYKŁADOWCA DOKTOR</t>
  </si>
  <si>
    <t>PS Kompozycji - XV edycja</t>
  </si>
  <si>
    <t>Podyplomowe Studia Kompozycji - XV edycja</t>
  </si>
  <si>
    <t>PS Teorii Muzyki - XII edycja</t>
  </si>
  <si>
    <t>Podyplomowe Studia Teorii Muzyki - XII edycja</t>
  </si>
  <si>
    <t>PS Menedżer Muzyki - V edycja</t>
  </si>
  <si>
    <t>Podyplomowe Studia Menedżer Muzyki - V edycja</t>
  </si>
  <si>
    <t>PS Dyrygentury Orkiestr Dętych</t>
  </si>
  <si>
    <t>Podyplomowe Studia Dyrygentury Orkiestr Dętych</t>
  </si>
  <si>
    <t>TANIEC WSPÓŁCZESNY</t>
  </si>
  <si>
    <t>Wydział Tańca / TANIEC WSPÓŁCZESNY</t>
  </si>
  <si>
    <t>szkoła doktorska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</si>
  <si>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</si>
  <si>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</si>
  <si>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</si>
  <si>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</si>
  <si>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</si>
  <si>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</si>
  <si>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</si>
  <si>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</si>
  <si>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>90000 
69 15</t>
  </si>
  <si>
    <t xml:space="preserve">PLANOWANA LICZBA GODZIN: </t>
  </si>
  <si>
    <t>Razem liczba godzin do rozliczenia:</t>
  </si>
  <si>
    <t>Liczba zrealizowanych godzin:</t>
  </si>
  <si>
    <t>Stwierdzam zgodność liczby powierzonych godzin ponadwymiarowych z limitem 
z Regulaminu pracy</t>
  </si>
  <si>
    <t>90000 
62 23</t>
  </si>
  <si>
    <t>90000 
60 12</t>
  </si>
  <si>
    <t>90000 
61 17</t>
  </si>
  <si>
    <t>PS Twórca Muzyki/Kompozycji - XVI edycja</t>
  </si>
  <si>
    <t>90000 61 18</t>
  </si>
  <si>
    <t>PROF. SZT. MUZ.</t>
  </si>
  <si>
    <t>Dyrygentury i Wokalistyki Chóralnej, Edukacji Muzycznej i Rytmiki
(500)</t>
  </si>
  <si>
    <t>Podyplomowe Studia Twórca Muzyki - XVI edycja</t>
  </si>
  <si>
    <t xml:space="preserve">CHOREOGRAFIA </t>
  </si>
  <si>
    <t>Wydział Tańca / CHOREOGRAFIA</t>
  </si>
  <si>
    <t>Informuję, że w roku akademickim 2022/2023 przewiduje się dla Pana/Pani prowadzenie zajęć dydaktycznych w następującym wymiarze:</t>
  </si>
  <si>
    <t>tytuł/stopień, imię i nazwisko</t>
  </si>
  <si>
    <t>Zestawienie przepracowanych godzin w ramach realizacji pensum dydaktycznego w roku akademickim 2022/2023:</t>
  </si>
  <si>
    <t xml:space="preserve">JAZZ </t>
  </si>
  <si>
    <t xml:space="preserve">Wydział Jazzu i Muzyki Estradowej / JAZZ </t>
  </si>
  <si>
    <t>PS Menedżer Muzyki - VI edycja</t>
  </si>
  <si>
    <t>Podyplomowe Studia Menedżer Muzyki - VII edycja</t>
  </si>
  <si>
    <t>PS Menedżer Muzyki - VII edycja</t>
  </si>
  <si>
    <t>Podyplomowe Studia Menedżer Muzyki - VI edycja</t>
  </si>
  <si>
    <t>X 2022</t>
  </si>
  <si>
    <t>VI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</si>
</sst>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</numFmts>
  <fonts count="3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37">
    <xf numFmtId="0" fontId="0" fillId="0" borderId="0" xfId="0"/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4" fontId="1" fillId="2" borderId="7" xfId="0" applyNumberFormat="1" applyFont="1" applyFill="1" applyBorder="1" applyAlignment="1" applyProtection="1">
      <alignment vertical="center"/>
    </xf>
    <xf numFmtId="0" fontId="10" fillId="2" borderId="8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 applyProtection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0" borderId="7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6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Fill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 applyProtection="1">
      <alignment vertical="center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33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alignment vertical="center"/>
    </xf>
    <xf numFmtId="0" fontId="34" fillId="0" borderId="0" xfId="0" applyFont="1" applyFill="1" applyBorder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1" fontId="11" fillId="2" borderId="7" xfId="0" applyNumberFormat="1" applyFont="1" applyFill="1" applyBorder="1" applyAlignment="1" applyProtection="1">
      <alignment horizontal="center" vertical="center"/>
    </xf>
    <xf numFmtId="1" fontId="11" fillId="2" borderId="7" xfId="0" applyNumberFormat="1" applyFont="1" applyFill="1" applyBorder="1" applyAlignment="1" applyProtection="1">
      <alignment horizontal="center" vertical="center" wrapText="1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1" fontId="1" fillId="2" borderId="7" xfId="0" applyNumberFormat="1" applyFont="1" applyFill="1" applyBorder="1" applyAlignment="1" applyProtection="1">
      <alignment horizontal="center" vertical="center"/>
    </xf>
    <xf numFmtId="1" fontId="1" fillId="2" borderId="7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vertical="center"/>
    </xf>
    <xf numFmtId="49" fontId="0" fillId="4" borderId="0" xfId="0" applyNumberFormat="1" applyFill="1" applyAlignment="1">
      <alignment horizontal="center" vertical="center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 wrapText="1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3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Border="1" applyAlignment="1" applyProtection="1">
      <alignment vertical="center"/>
      <protection locked="0"/>
    </xf>
    <xf numFmtId="4" fontId="3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6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vertical="center"/>
      <protection locked="0"/>
    </xf>
    <xf numFmtId="14" fontId="12" fillId="0" borderId="0" xfId="0" applyNumberFormat="1" applyFont="1" applyBorder="1" applyAlignment="1" applyProtection="1">
      <alignment horizontal="center" vertical="center"/>
      <protection locked="0"/>
    </xf>
    <xf numFmtId="14" fontId="12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 wrapText="1"/>
    </xf>
    <xf numFmtId="4" fontId="3" fillId="2" borderId="2" xfId="0" applyNumberFormat="1" applyFont="1" applyFill="1" applyBorder="1" applyAlignment="1" applyProtection="1">
      <alignment vertical="center"/>
    </xf>
    <xf numFmtId="4" fontId="3" fillId="0" borderId="0" xfId="0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right" vertical="center"/>
    </xf>
    <xf numFmtId="14" fontId="1" fillId="0" borderId="0" xfId="0" applyNumberFormat="1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4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vertical="center" wrapText="1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 applyProtection="1">
      <alignment vertical="center"/>
    </xf>
    <xf numFmtId="0" fontId="35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167" fontId="3" fillId="2" borderId="2" xfId="0" applyNumberFormat="1" applyFont="1" applyFill="1" applyBorder="1" applyAlignment="1" applyProtection="1">
      <alignment horizontal="center" vertical="center"/>
    </xf>
    <xf numFmtId="1" fontId="1" fillId="2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vertical="center" wrapText="1"/>
    </xf>
    <xf numFmtId="0" fontId="22" fillId="0" borderId="0" xfId="0" applyFont="1" applyBorder="1" applyAlignment="1" applyProtection="1">
      <alignment vertical="center"/>
      <protection locked="0"/>
    </xf>
    <xf numFmtId="0" fontId="12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right" vertical="center"/>
      <protection locked="0"/>
    </xf>
    <xf numFmtId="0" fontId="36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49" fontId="0" fillId="5" borderId="0" xfId="0" applyNumberFormat="1" applyFill="1" applyAlignment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4" fontId="1" fillId="2" borderId="5" xfId="0" applyNumberFormat="1" applyFont="1" applyFill="1" applyBorder="1" applyAlignment="1" applyProtection="1">
      <alignment horizontal="center" vertical="center" wrapText="1"/>
    </xf>
    <xf numFmtId="164" fontId="1" fillId="2" borderId="12" xfId="0" applyNumberFormat="1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4" fontId="1" fillId="2" borderId="21" xfId="0" applyNumberFormat="1" applyFont="1" applyFill="1" applyBorder="1" applyAlignment="1" applyProtection="1">
      <alignment horizontal="right" vertical="center" wrapText="1"/>
    </xf>
    <xf numFmtId="4" fontId="1" fillId="2" borderId="3" xfId="0" applyNumberFormat="1" applyFont="1" applyFill="1" applyBorder="1" applyAlignment="1" applyProtection="1">
      <alignment horizontal="right" vertical="center" wrapText="1"/>
    </xf>
    <xf numFmtId="0" fontId="19" fillId="0" borderId="0" xfId="0" applyFont="1" applyAlignment="1" applyProtection="1">
      <alignment horizontal="center" vertical="center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2" fontId="1" fillId="2" borderId="12" xfId="0" applyNumberFormat="1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2" fontId="3" fillId="2" borderId="6" xfId="0" applyNumberFormat="1" applyFont="1" applyFill="1" applyBorder="1" applyAlignment="1" applyProtection="1">
      <alignment horizontal="center" vertical="center"/>
    </xf>
    <xf numFmtId="2" fontId="3" fillId="2" borderId="16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 wrapText="1"/>
    </xf>
    <xf numFmtId="4" fontId="1" fillId="2" borderId="5" xfId="0" applyNumberFormat="1" applyFont="1" applyFill="1" applyBorder="1" applyAlignment="1" applyProtection="1">
      <alignment horizontal="right" vertical="center" wrapText="1"/>
    </xf>
    <xf numFmtId="4" fontId="1" fillId="2" borderId="12" xfId="0" applyNumberFormat="1" applyFont="1" applyFill="1" applyBorder="1" applyAlignment="1" applyProtection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4" fontId="21" fillId="0" borderId="0" xfId="0" applyNumberFormat="1" applyFont="1" applyAlignment="1" applyProtection="1">
      <alignment horizontal="left" vertical="center"/>
    </xf>
    <xf numFmtId="2" fontId="3" fillId="2" borderId="6" xfId="0" applyNumberFormat="1" applyFont="1" applyFill="1" applyBorder="1" applyAlignment="1" applyProtection="1">
      <alignment horizontal="center" vertical="center" wrapText="1"/>
    </xf>
    <xf numFmtId="2" fontId="3" fillId="2" borderId="16" xfId="0" applyNumberFormat="1" applyFont="1" applyFill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4" fontId="3" fillId="2" borderId="6" xfId="0" applyNumberFormat="1" applyFont="1" applyFill="1" applyBorder="1" applyAlignment="1" applyProtection="1">
      <alignment horizontal="center" vertical="center"/>
    </xf>
    <xf numFmtId="4" fontId="3" fillId="2" borderId="16" xfId="0" applyNumberFormat="1" applyFont="1" applyFill="1" applyBorder="1" applyAlignment="1" applyProtection="1">
      <alignment horizontal="center" vertical="center"/>
    </xf>
    <xf numFmtId="4" fontId="1" fillId="2" borderId="4" xfId="0" applyNumberFormat="1" applyFont="1" applyFill="1" applyBorder="1" applyAlignment="1" applyProtection="1">
      <alignment horizontal="right" vertical="center" wrapText="1"/>
    </xf>
    <xf numFmtId="4" fontId="1" fillId="2" borderId="20" xfId="0" applyNumberFormat="1" applyFont="1" applyFill="1" applyBorder="1" applyAlignment="1" applyProtection="1">
      <alignment horizontal="right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164" fontId="1" fillId="2" borderId="4" xfId="0" applyNumberFormat="1" applyFont="1" applyFill="1" applyBorder="1" applyAlignment="1" applyProtection="1">
      <alignment horizontal="center" vertical="center" wrapText="1"/>
    </xf>
    <xf numFmtId="164" fontId="1" fillId="2" borderId="20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/>
    </xf>
    <xf numFmtId="2" fontId="1" fillId="2" borderId="21" xfId="0" applyNumberFormat="1" applyFont="1" applyFill="1" applyBorder="1" applyAlignment="1" applyProtection="1">
      <alignment horizontal="center" vertical="center" wrapText="1"/>
    </xf>
    <xf numFmtId="2" fontId="1" fillId="2" borderId="3" xfId="0" applyNumberFormat="1" applyFont="1" applyFill="1" applyBorder="1" applyAlignment="1" applyProtection="1">
      <alignment horizontal="center" vertical="center" wrapText="1"/>
    </xf>
    <xf numFmtId="44" fontId="1" fillId="0" borderId="1" xfId="3" applyFont="1" applyBorder="1" applyAlignment="1" applyProtection="1">
      <alignment horizontal="right" vertical="center" wrapText="1"/>
      <protection locked="0"/>
    </xf>
    <xf numFmtId="9" fontId="11" fillId="2" borderId="7" xfId="1" applyNumberFormat="1" applyFont="1" applyFill="1" applyBorder="1" applyAlignment="1" applyProtection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4" fontId="1" fillId="2" borderId="7" xfId="0" applyNumberFormat="1" applyFont="1" applyFill="1" applyBorder="1" applyAlignment="1" applyProtection="1">
      <alignment horizontal="center" vertical="center" wrapText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14" fontId="21" fillId="0" borderId="0" xfId="0" applyNumberFormat="1" applyFont="1" applyBorder="1" applyAlignment="1" applyProtection="1">
      <alignment horizontal="left" vertical="center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17" fillId="0" borderId="17" xfId="0" applyNumberFormat="1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  <protection locked="0"/>
    </xf>
    <xf numFmtId="0" fontId="17" fillId="0" borderId="14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center" vertical="center" textRotation="90" wrapText="1"/>
    </xf>
    <xf numFmtId="0" fontId="3" fillId="2" borderId="16" xfId="0" applyFont="1" applyFill="1" applyBorder="1" applyAlignment="1" applyProtection="1">
      <alignment horizontal="center" vertical="center" textRotation="90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44" fontId="1" fillId="0" borderId="21" xfId="3" applyFont="1" applyBorder="1" applyAlignment="1" applyProtection="1">
      <alignment horizontal="right" vertical="center" wrapText="1"/>
      <protection locked="0"/>
    </xf>
    <xf numFmtId="44" fontId="1" fillId="0" borderId="3" xfId="3" applyFont="1" applyBorder="1" applyAlignment="1" applyProtection="1">
      <alignment horizontal="right" vertical="center" wrapText="1"/>
      <protection locked="0"/>
    </xf>
    <xf numFmtId="44" fontId="1" fillId="0" borderId="22" xfId="3" applyFont="1" applyBorder="1" applyAlignment="1" applyProtection="1">
      <alignment horizontal="right" vertical="center" wrapText="1"/>
      <protection locked="0"/>
    </xf>
    <xf numFmtId="44" fontId="1" fillId="0" borderId="11" xfId="3" applyFont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164" fontId="1" fillId="2" borderId="15" xfId="0" applyNumberFormat="1" applyFont="1" applyFill="1" applyBorder="1" applyAlignment="1" applyProtection="1">
      <alignment horizontal="center" vertical="center" wrapText="1"/>
    </xf>
    <xf numFmtId="164" fontId="1" fillId="2" borderId="13" xfId="0" applyNumberFormat="1" applyFont="1" applyFill="1" applyBorder="1" applyAlignment="1" applyProtection="1">
      <alignment horizontal="center" vertical="center" wrapText="1"/>
    </xf>
    <xf numFmtId="164" fontId="1" fillId="2" borderId="22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4" fontId="1" fillId="2" borderId="22" xfId="0" applyNumberFormat="1" applyFont="1" applyFill="1" applyBorder="1" applyAlignment="1" applyProtection="1">
      <alignment horizontal="right" vertical="center" wrapText="1"/>
    </xf>
    <xf numFmtId="4" fontId="1" fillId="2" borderId="11" xfId="0" applyNumberFormat="1" applyFont="1" applyFill="1" applyBorder="1" applyAlignment="1" applyProtection="1">
      <alignment horizontal="right" vertical="center" wrapText="1"/>
    </xf>
    <xf numFmtId="164" fontId="1" fillId="2" borderId="21" xfId="0" applyNumberFormat="1" applyFont="1" applyFill="1" applyBorder="1" applyAlignment="1" applyProtection="1">
      <alignment horizontal="center"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0" fillId="2" borderId="2" xfId="0" applyFont="1" applyFill="1" applyBorder="1" applyAlignment="1" applyProtection="1">
      <alignment horizontal="center" textRotation="90" wrapText="1"/>
    </xf>
    <xf numFmtId="0" fontId="10" fillId="0" borderId="2" xfId="0" applyFont="1" applyFill="1" applyBorder="1" applyAlignment="1" applyProtection="1">
      <alignment horizontal="center" textRotation="90" wrapText="1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iller\AppData\Local\Temp\MARTA\UM%20EDUKACYJNE\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ierzenie"/>
      <sheetName val="Rachunek"/>
      <sheetName val="dane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Y355"/>
  <sheetViews>
    <sheetView showGridLines="0" tabSelected="1" view="pageBreakPreview" zoomScale="50" zoomScaleNormal="85" zoomScaleSheetLayoutView="50" zoomScalePageLayoutView="60" workbookViewId="0">
      <selection activeCell="F14" sqref="F14"/>
    </sheetView>
  </sheetViews>
  <sheetFormatPr defaultColWidth="9.1796875" defaultRowHeight="12.5" zeroHeight="1" x14ac:dyDescent="0.35"/>
  <cols>
    <col min="1" max="1" width="18.453125" style="63" customWidth="1"/>
    <col min="2" max="2" width="25.54296875" style="63" customWidth="1"/>
    <col min="3" max="3" width="55.81640625" style="63" customWidth="1"/>
    <col min="4" max="4" width="19.26953125" style="63" customWidth="1"/>
    <col min="5" max="5" width="7" style="63" customWidth="1"/>
    <col min="6" max="6" width="4.7265625" style="63" customWidth="1"/>
    <col min="7" max="7" width="28.453125" style="63" customWidth="1"/>
    <col min="8" max="8" width="6.453125" style="63" customWidth="1"/>
    <col min="9" max="9" width="7.7265625" style="63" customWidth="1"/>
    <col min="10" max="10" width="10" style="63" customWidth="1"/>
    <col min="11" max="11" width="7.26953125" style="63" customWidth="1"/>
    <col min="12" max="12" width="8.453125" style="63" customWidth="1"/>
    <col min="13" max="13" width="11.1796875" style="63" customWidth="1"/>
    <col min="14" max="14" width="4.453125" style="63" bestFit="1" customWidth="1"/>
    <col min="15" max="15" width="7.7265625" style="63" customWidth="1"/>
    <col min="16" max="16" width="5.453125" style="63" customWidth="1"/>
    <col min="17" max="17" width="5.54296875" style="63" customWidth="1"/>
    <col min="18" max="18" width="7.1796875" style="63" customWidth="1"/>
    <col min="19" max="19" width="6.7265625" style="83" customWidth="1"/>
    <col min="20" max="20" width="3.81640625" style="63" customWidth="1"/>
    <col min="21" max="21" width="5.7265625" style="63" bestFit="1" customWidth="1"/>
    <col min="22" max="22" width="6.54296875" style="63" customWidth="1"/>
    <col min="23" max="24" width="3.81640625" style="63" customWidth="1"/>
    <col min="25" max="25" width="1.81640625" style="63" customWidth="1"/>
    <col min="26" max="37" width="9.1796875" style="63" customWidth="1"/>
    <col min="38" max="16384" width="9.1796875" style="63"/>
  </cols>
  <sheetData>
    <row r="1" spans="1:25" ht="12.75" customHeight="1" x14ac:dyDescent="0.35">
      <c r="A1" s="61"/>
      <c r="B1" s="61"/>
      <c r="C1" s="61"/>
      <c r="D1" s="61"/>
      <c r="E1" s="61"/>
      <c r="F1" s="61"/>
      <c r="G1" s="61"/>
      <c r="H1" s="62"/>
      <c r="I1" s="62"/>
      <c r="J1" s="62"/>
      <c r="L1" s="64"/>
      <c r="M1" s="64"/>
      <c r="N1" s="64"/>
      <c r="P1" s="64"/>
      <c r="Q1" s="64"/>
      <c r="R1" s="64"/>
      <c r="S1" s="65"/>
      <c r="T1" s="61"/>
      <c r="U1" s="61"/>
      <c r="V1" s="61"/>
      <c r="W1" s="61"/>
      <c r="X1" s="61"/>
      <c r="Y1" s="61"/>
    </row>
    <row r="2" spans="1:25" s="67" customFormat="1" ht="17.5" x14ac:dyDescent="0.35">
      <c r="A2" s="205"/>
      <c r="B2" s="205"/>
      <c r="C2" s="205"/>
      <c r="D2" s="66"/>
      <c r="E2" s="66"/>
      <c r="F2" s="62"/>
      <c r="G2" s="62"/>
      <c r="H2" s="62"/>
      <c r="I2" s="62"/>
      <c r="J2" s="62"/>
      <c r="K2" s="64"/>
      <c r="L2" s="64"/>
      <c r="N2" s="68" t="s">
        <v>132</v>
      </c>
      <c r="O2" s="206">
        <f ca="1">TODAY()</f>
        <v>44823</v>
      </c>
      <c r="P2" s="206"/>
      <c r="Q2" s="206"/>
      <c r="R2" s="206"/>
      <c r="S2" s="206"/>
      <c r="T2" s="206"/>
      <c r="U2" s="206"/>
      <c r="W2" s="66"/>
      <c r="X2" s="66"/>
      <c r="Y2" s="62"/>
    </row>
    <row r="3" spans="1:25" ht="1" customHeight="1" x14ac:dyDescent="0.35">
      <c r="A3" s="69"/>
      <c r="B3" s="69"/>
      <c r="C3" s="69"/>
      <c r="D3" s="69"/>
      <c r="E3" s="69"/>
      <c r="F3" s="61"/>
      <c r="G3" s="61"/>
      <c r="H3" s="61"/>
      <c r="I3" s="61"/>
      <c r="J3" s="61"/>
      <c r="K3" s="61"/>
      <c r="L3" s="61"/>
      <c r="M3" s="61"/>
      <c r="N3" s="69"/>
      <c r="O3" s="69"/>
      <c r="P3" s="69"/>
      <c r="Q3" s="69"/>
      <c r="R3" s="69"/>
      <c r="S3" s="70"/>
      <c r="T3" s="69"/>
      <c r="U3" s="69"/>
      <c r="V3" s="69"/>
      <c r="W3" s="69"/>
      <c r="X3" s="69"/>
      <c r="Y3" s="61"/>
    </row>
    <row r="4" spans="1:25" ht="1" customHeight="1" x14ac:dyDescent="0.35">
      <c r="A4" s="69"/>
      <c r="B4" s="69"/>
      <c r="C4" s="69"/>
      <c r="D4" s="69"/>
      <c r="E4" s="69"/>
      <c r="F4" s="61"/>
      <c r="G4" s="61"/>
      <c r="H4" s="61"/>
      <c r="I4" s="61"/>
      <c r="J4" s="61"/>
      <c r="K4" s="61"/>
      <c r="L4" s="61"/>
      <c r="M4" s="61"/>
      <c r="N4" s="69"/>
      <c r="O4" s="69"/>
      <c r="P4" s="69"/>
      <c r="Q4" s="69"/>
      <c r="R4" s="69"/>
      <c r="S4" s="70"/>
      <c r="T4" s="69"/>
      <c r="U4" s="69"/>
      <c r="V4" s="69"/>
      <c r="W4" s="69"/>
      <c r="X4" s="69"/>
      <c r="Y4" s="61"/>
    </row>
    <row r="5" spans="1:25" x14ac:dyDescent="0.35">
      <c r="A5" s="69"/>
      <c r="B5" s="69"/>
      <c r="C5" s="69"/>
      <c r="D5" s="69"/>
      <c r="E5" s="69"/>
      <c r="F5" s="61"/>
      <c r="G5" s="61"/>
      <c r="H5" s="61"/>
      <c r="I5" s="61"/>
      <c r="J5" s="61"/>
      <c r="K5" s="61"/>
      <c r="L5" s="61"/>
      <c r="M5" s="61"/>
      <c r="N5" s="69"/>
      <c r="O5" s="69"/>
      <c r="P5" s="69"/>
      <c r="Q5" s="69"/>
      <c r="R5" s="69"/>
      <c r="S5" s="70"/>
      <c r="T5" s="69"/>
      <c r="U5" s="69"/>
      <c r="V5" s="69"/>
      <c r="W5" s="69"/>
      <c r="X5" s="69"/>
      <c r="Y5" s="61"/>
    </row>
    <row r="6" spans="1:25" x14ac:dyDescent="0.35">
      <c r="A6" s="69"/>
      <c r="B6" s="69"/>
      <c r="C6" s="69"/>
      <c r="D6" s="69"/>
      <c r="E6" s="69"/>
      <c r="F6" s="61"/>
      <c r="G6" s="61"/>
      <c r="H6" s="61"/>
      <c r="I6" s="61"/>
      <c r="J6" s="61"/>
      <c r="K6" s="61"/>
      <c r="L6" s="61"/>
      <c r="M6" s="61"/>
      <c r="N6" s="69"/>
      <c r="O6" s="69"/>
      <c r="P6" s="69"/>
      <c r="Q6" s="69"/>
      <c r="R6" s="69"/>
      <c r="S6" s="70"/>
      <c r="T6" s="69"/>
      <c r="U6" s="69"/>
      <c r="V6" s="69"/>
      <c r="W6" s="69"/>
      <c r="X6" s="69"/>
      <c r="Y6" s="61"/>
    </row>
    <row r="7" spans="1:25" ht="18" x14ac:dyDescent="0.35">
      <c r="A7" s="44" t="s">
        <v>0</v>
      </c>
      <c r="B7" s="207" t="s">
        <v>21</v>
      </c>
      <c r="C7" s="207"/>
      <c r="D7" s="207" t="s">
        <v>383</v>
      </c>
      <c r="E7" s="207"/>
      <c r="F7" s="207"/>
      <c r="G7" s="207"/>
      <c r="H7" s="207"/>
      <c r="I7" s="207"/>
      <c r="J7" s="207"/>
      <c r="K7" s="61"/>
      <c r="L7" s="61"/>
      <c r="M7" s="61"/>
      <c r="N7" s="61"/>
      <c r="O7" s="61"/>
      <c r="P7" s="61"/>
      <c r="Q7" s="61"/>
      <c r="R7" s="61"/>
      <c r="S7" s="65"/>
      <c r="T7" s="61"/>
      <c r="U7" s="61"/>
      <c r="V7" s="61"/>
      <c r="W7" s="61"/>
      <c r="X7" s="61"/>
      <c r="Y7" s="61"/>
    </row>
    <row r="8" spans="1:25" ht="13" x14ac:dyDescent="0.35">
      <c r="A8" s="44"/>
      <c r="B8" s="209" t="s">
        <v>382</v>
      </c>
      <c r="C8" s="209"/>
      <c r="D8" s="209" t="s">
        <v>445</v>
      </c>
      <c r="E8" s="209"/>
      <c r="F8" s="209"/>
      <c r="G8" s="209"/>
      <c r="H8" s="209"/>
      <c r="I8" s="209"/>
      <c r="J8" s="209"/>
      <c r="K8" s="61"/>
      <c r="L8" s="61"/>
      <c r="M8" s="61"/>
      <c r="N8" s="61"/>
      <c r="O8" s="61"/>
      <c r="P8" s="61"/>
      <c r="Q8" s="61"/>
      <c r="R8" s="61"/>
      <c r="S8" s="65"/>
      <c r="T8" s="61"/>
      <c r="U8" s="61"/>
      <c r="V8" s="61"/>
      <c r="W8" s="61"/>
      <c r="X8" s="61"/>
      <c r="Y8" s="61"/>
    </row>
    <row r="9" spans="1:25" ht="13" x14ac:dyDescent="0.35">
      <c r="A9" s="44"/>
      <c r="B9" s="44"/>
      <c r="C9" s="7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5"/>
      <c r="T9" s="61"/>
      <c r="U9" s="61"/>
      <c r="V9" s="61"/>
      <c r="W9" s="61"/>
      <c r="X9" s="61"/>
      <c r="Y9" s="61"/>
    </row>
    <row r="10" spans="1:25" s="72" customFormat="1" ht="20" x14ac:dyDescent="0.35">
      <c r="A10" s="67" t="s">
        <v>444</v>
      </c>
      <c r="S10" s="73"/>
    </row>
    <row r="11" spans="1:25" s="72" customFormat="1" ht="10.5" customHeight="1" x14ac:dyDescent="0.35">
      <c r="S11" s="73"/>
    </row>
    <row r="12" spans="1:25" s="61" customFormat="1" ht="18.5" thickBot="1" x14ac:dyDescent="0.4">
      <c r="A12" s="212" t="s">
        <v>13</v>
      </c>
      <c r="B12" s="212"/>
      <c r="C12" s="212"/>
      <c r="D12" s="63"/>
      <c r="E12" s="63"/>
      <c r="F12" s="63"/>
      <c r="S12" s="65"/>
    </row>
    <row r="13" spans="1:25" s="74" customFormat="1" ht="117" customHeight="1" thickBot="1" x14ac:dyDescent="0.4">
      <c r="A13" s="2" t="s">
        <v>6</v>
      </c>
      <c r="B13" s="5" t="s">
        <v>155</v>
      </c>
      <c r="C13" s="5" t="s">
        <v>2</v>
      </c>
      <c r="D13" s="2" t="s">
        <v>172</v>
      </c>
      <c r="E13" s="236" t="s">
        <v>128</v>
      </c>
      <c r="F13" s="236" t="s">
        <v>3</v>
      </c>
      <c r="G13" s="5" t="s">
        <v>390</v>
      </c>
      <c r="H13" s="236" t="s">
        <v>7</v>
      </c>
      <c r="I13" s="2" t="s">
        <v>8</v>
      </c>
      <c r="J13" s="2" t="s">
        <v>426</v>
      </c>
      <c r="K13" s="235" t="s">
        <v>380</v>
      </c>
      <c r="L13" s="56" t="s">
        <v>156</v>
      </c>
      <c r="M13" s="6" t="s">
        <v>5</v>
      </c>
      <c r="N13" s="155" t="s">
        <v>129</v>
      </c>
      <c r="O13" s="156"/>
      <c r="P13" s="156"/>
      <c r="Q13" s="156"/>
      <c r="R13" s="156"/>
      <c r="S13" s="156"/>
      <c r="T13" s="157"/>
      <c r="U13" s="213" t="s">
        <v>134</v>
      </c>
      <c r="V13" s="214"/>
      <c r="W13" s="1"/>
      <c r="X13" s="1"/>
      <c r="Y13" s="1"/>
    </row>
    <row r="14" spans="1:25" ht="39" customHeight="1" x14ac:dyDescent="0.35">
      <c r="A14" s="19"/>
      <c r="B14" s="19"/>
      <c r="C14" s="19"/>
      <c r="D14" s="19"/>
      <c r="E14" s="19"/>
      <c r="F14" s="19"/>
      <c r="G14" s="22"/>
      <c r="H14" s="19"/>
      <c r="I14" s="19"/>
      <c r="J14" s="19"/>
      <c r="K14" s="20" t="str">
        <f>IF(OR(D14="niestacjonarne",D14="podyplomowe",D14="stacjonarne pb"),"-",IF(B14="","",I14*J14))</f>
        <v/>
      </c>
      <c r="L14" s="21"/>
      <c r="M14" s="45" t="str">
        <f>IF(OR(D14="niestacjonarne",D14="PODYPLOMOWE",D14="stacjonarne pb"),I14*J14,IF(K14="","",K14*L14))</f>
        <v/>
      </c>
      <c r="N14" s="51" t="str">
        <f>IF(A14="","",VLOOKUP(A14,dane!A$27:B$38,2,0))</f>
        <v/>
      </c>
      <c r="O14" s="52" t="str">
        <f>IF(B14="","",VLOOKUP(B14,dane!A$41:B$75,2,0))</f>
        <v/>
      </c>
      <c r="P14" s="51" t="str">
        <f>IF(C14="","",VLOOKUP(C14,dane!A$80:B$168,2,0))</f>
        <v/>
      </c>
      <c r="Q14" s="51" t="str">
        <f>IF(D14="","",VLOOKUP(D14,dane!A$178:B$183,2,0))</f>
        <v/>
      </c>
      <c r="R14" s="51" t="str">
        <f>IF(E14="","",VLOOKUP(E14,dane!A$171:B$175,2,0))</f>
        <v/>
      </c>
      <c r="S14" s="53" t="str">
        <f>IF(F14="","",F14)</f>
        <v/>
      </c>
      <c r="T14" s="51" t="str">
        <f t="shared" ref="T14:T24" si="0">IF(G14="","",IF(D14="STAŻ ARTYSTYCZNY","0",IF(D14="STACJONARNE","3",IF(D14="NIESTACJONARNE","3",IF(D14="PODYPLOMOWE","3",IF(D14="KURS PRZYGOTOWAWCZY","3",IF(D14="KURS KONSULTACYJNY","3",IF(D14="STACJONARNE PB","3"))))))))</f>
        <v/>
      </c>
      <c r="U14" s="187" t="str">
        <f t="shared" ref="U14" si="1">IF(M14="","",ROUND(M14/$M$25,5))</f>
        <v/>
      </c>
      <c r="V14" s="187"/>
      <c r="W14" s="75"/>
      <c r="X14" s="75"/>
      <c r="Y14" s="76"/>
    </row>
    <row r="15" spans="1:25" ht="39" customHeight="1" x14ac:dyDescent="0.35">
      <c r="A15" s="19"/>
      <c r="B15" s="19"/>
      <c r="C15" s="19"/>
      <c r="D15" s="19"/>
      <c r="E15" s="19"/>
      <c r="F15" s="19"/>
      <c r="G15" s="22"/>
      <c r="H15" s="19"/>
      <c r="I15" s="19"/>
      <c r="J15" s="19"/>
      <c r="K15" s="20" t="str">
        <f t="shared" ref="K15:K24" si="2">IF(OR(D15="niestacjonarne",D15="podyplomowe",D15="stacjonarne pb"),"-",IF(B15="","",I15*J15))</f>
        <v/>
      </c>
      <c r="L15" s="21"/>
      <c r="M15" s="45" t="str">
        <f t="shared" ref="M15:M24" si="3">IF(OR(D15="niestacjonarne",D15="PODYPLOMOWE",D15="stacjonarne pb"),I15*J15,IF(K15="","",K15*L15))</f>
        <v/>
      </c>
      <c r="N15" s="51" t="str">
        <f>IF(A15="","",VLOOKUP(A15,dane!A$27:B$38,2,0))</f>
        <v/>
      </c>
      <c r="O15" s="52" t="str">
        <f>IF(B15="","",VLOOKUP(B15,dane!A$41:B$75,2,0))</f>
        <v/>
      </c>
      <c r="P15" s="51" t="str">
        <f>IF(C15="","",VLOOKUP(C15,dane!A$80:B$168,2,0))</f>
        <v/>
      </c>
      <c r="Q15" s="51" t="str">
        <f>IF(D15="","",VLOOKUP(D15,dane!A$178:B$183,2,0))</f>
        <v/>
      </c>
      <c r="R15" s="51" t="str">
        <f>IF(E15="","",VLOOKUP(E15,dane!A$171:B$175,2,0))</f>
        <v/>
      </c>
      <c r="S15" s="53" t="str">
        <f t="shared" ref="S15:S24" si="4">IF(F15="","",F15)</f>
        <v/>
      </c>
      <c r="T15" s="51" t="str">
        <f t="shared" si="0"/>
        <v/>
      </c>
      <c r="U15" s="187" t="str">
        <f t="shared" ref="U15:U24" si="5">IF(M15="","",ROUND(M15/$M$25,5))</f>
        <v/>
      </c>
      <c r="V15" s="187"/>
      <c r="W15" s="75"/>
      <c r="X15" s="75"/>
      <c r="Y15" s="76"/>
    </row>
    <row r="16" spans="1:25" ht="39" customHeight="1" x14ac:dyDescent="0.35">
      <c r="A16" s="19"/>
      <c r="B16" s="19"/>
      <c r="C16" s="19"/>
      <c r="D16" s="19"/>
      <c r="E16" s="19"/>
      <c r="F16" s="19"/>
      <c r="G16" s="22"/>
      <c r="H16" s="19"/>
      <c r="I16" s="19"/>
      <c r="J16" s="19"/>
      <c r="K16" s="20" t="str">
        <f t="shared" si="2"/>
        <v/>
      </c>
      <c r="L16" s="21"/>
      <c r="M16" s="45" t="str">
        <f t="shared" si="3"/>
        <v/>
      </c>
      <c r="N16" s="51" t="str">
        <f>IF(A16="","",VLOOKUP(A16,dane!A$27:B$38,2,0))</f>
        <v/>
      </c>
      <c r="O16" s="52" t="str">
        <f>IF(B16="","",VLOOKUP(B16,dane!A$41:B$75,2,0))</f>
        <v/>
      </c>
      <c r="P16" s="51" t="str">
        <f>IF(C16="","",VLOOKUP(C16,dane!A$80:B$168,2,0))</f>
        <v/>
      </c>
      <c r="Q16" s="51" t="str">
        <f>IF(D16="","",VLOOKUP(D16,dane!A$178:B$183,2,0))</f>
        <v/>
      </c>
      <c r="R16" s="51" t="str">
        <f>IF(E16="","",VLOOKUP(E16,dane!A$171:B$175,2,0))</f>
        <v/>
      </c>
      <c r="S16" s="53" t="str">
        <f t="shared" si="4"/>
        <v/>
      </c>
      <c r="T16" s="51" t="str">
        <f t="shared" si="0"/>
        <v/>
      </c>
      <c r="U16" s="187" t="str">
        <f t="shared" si="5"/>
        <v/>
      </c>
      <c r="V16" s="187"/>
      <c r="W16" s="75"/>
      <c r="X16" s="75"/>
      <c r="Y16" s="76"/>
    </row>
    <row r="17" spans="1:25" ht="39" customHeight="1" x14ac:dyDescent="0.35">
      <c r="A17" s="19"/>
      <c r="B17" s="19"/>
      <c r="C17" s="19"/>
      <c r="D17" s="19"/>
      <c r="E17" s="19"/>
      <c r="F17" s="19"/>
      <c r="G17" s="22"/>
      <c r="H17" s="19"/>
      <c r="I17" s="19"/>
      <c r="J17" s="19"/>
      <c r="K17" s="20" t="str">
        <f t="shared" si="2"/>
        <v/>
      </c>
      <c r="L17" s="21"/>
      <c r="M17" s="45" t="str">
        <f t="shared" si="3"/>
        <v/>
      </c>
      <c r="N17" s="51" t="str">
        <f>IF(A17="","",VLOOKUP(A17,dane!A$27:B$38,2,0))</f>
        <v/>
      </c>
      <c r="O17" s="52" t="str">
        <f>IF(B17="","",VLOOKUP(B17,dane!A$41:B$75,2,0))</f>
        <v/>
      </c>
      <c r="P17" s="51" t="str">
        <f>IF(C17="","",VLOOKUP(C17,dane!A$80:B$168,2,0))</f>
        <v/>
      </c>
      <c r="Q17" s="51" t="str">
        <f>IF(D17="","",VLOOKUP(D17,dane!A$178:B$183,2,0))</f>
        <v/>
      </c>
      <c r="R17" s="51" t="str">
        <f>IF(E17="","",VLOOKUP(E17,dane!A$171:B$175,2,0))</f>
        <v/>
      </c>
      <c r="S17" s="53" t="str">
        <f t="shared" si="4"/>
        <v/>
      </c>
      <c r="T17" s="51" t="str">
        <f t="shared" si="0"/>
        <v/>
      </c>
      <c r="U17" s="187" t="str">
        <f t="shared" si="5"/>
        <v/>
      </c>
      <c r="V17" s="187"/>
      <c r="W17" s="75"/>
      <c r="X17" s="75"/>
      <c r="Y17" s="76"/>
    </row>
    <row r="18" spans="1:25" ht="39" customHeight="1" x14ac:dyDescent="0.35">
      <c r="A18" s="19"/>
      <c r="B18" s="19"/>
      <c r="C18" s="19"/>
      <c r="D18" s="19"/>
      <c r="E18" s="19"/>
      <c r="F18" s="19"/>
      <c r="G18" s="22"/>
      <c r="H18" s="19"/>
      <c r="I18" s="19"/>
      <c r="J18" s="19"/>
      <c r="K18" s="20" t="str">
        <f t="shared" si="2"/>
        <v/>
      </c>
      <c r="L18" s="21"/>
      <c r="M18" s="45" t="str">
        <f t="shared" si="3"/>
        <v/>
      </c>
      <c r="N18" s="51" t="str">
        <f>IF(A18="","",VLOOKUP(A18,dane!A$27:B$38,2,0))</f>
        <v/>
      </c>
      <c r="O18" s="52" t="str">
        <f>IF(B18="","",VLOOKUP(B18,dane!A$41:B$75,2,0))</f>
        <v/>
      </c>
      <c r="P18" s="51" t="str">
        <f>IF(C18="","",VLOOKUP(C18,dane!A$80:B$168,2,0))</f>
        <v/>
      </c>
      <c r="Q18" s="51" t="str">
        <f>IF(D18="","",VLOOKUP(D18,dane!A$178:B$183,2,0))</f>
        <v/>
      </c>
      <c r="R18" s="51" t="str">
        <f>IF(E18="","",VLOOKUP(E18,dane!A$171:B$175,2,0))</f>
        <v/>
      </c>
      <c r="S18" s="53" t="str">
        <f t="shared" si="4"/>
        <v/>
      </c>
      <c r="T18" s="51" t="str">
        <f t="shared" si="0"/>
        <v/>
      </c>
      <c r="U18" s="187" t="str">
        <f t="shared" si="5"/>
        <v/>
      </c>
      <c r="V18" s="187"/>
      <c r="W18" s="75"/>
      <c r="X18" s="75"/>
      <c r="Y18" s="76"/>
    </row>
    <row r="19" spans="1:25" ht="39" customHeight="1" x14ac:dyDescent="0.35">
      <c r="A19" s="19"/>
      <c r="B19" s="19"/>
      <c r="C19" s="19"/>
      <c r="D19" s="19"/>
      <c r="E19" s="19"/>
      <c r="F19" s="19"/>
      <c r="G19" s="22"/>
      <c r="H19" s="19"/>
      <c r="I19" s="19"/>
      <c r="J19" s="19"/>
      <c r="K19" s="20" t="str">
        <f t="shared" si="2"/>
        <v/>
      </c>
      <c r="L19" s="21"/>
      <c r="M19" s="45" t="str">
        <f t="shared" si="3"/>
        <v/>
      </c>
      <c r="N19" s="51" t="str">
        <f>IF(A19="","",VLOOKUP(A19,dane!A$27:B$38,2,0))</f>
        <v/>
      </c>
      <c r="O19" s="52" t="str">
        <f>IF(B19="","",VLOOKUP(B19,dane!A$41:B$75,2,0))</f>
        <v/>
      </c>
      <c r="P19" s="51" t="str">
        <f>IF(C19="","",VLOOKUP(C19,dane!A$80:B$168,2,0))</f>
        <v/>
      </c>
      <c r="Q19" s="51" t="str">
        <f>IF(D19="","",VLOOKUP(D19,dane!A$178:B$183,2,0))</f>
        <v/>
      </c>
      <c r="R19" s="51" t="str">
        <f>IF(E19="","",VLOOKUP(E19,dane!A$171:B$175,2,0))</f>
        <v/>
      </c>
      <c r="S19" s="53" t="str">
        <f t="shared" si="4"/>
        <v/>
      </c>
      <c r="T19" s="51" t="str">
        <f t="shared" si="0"/>
        <v/>
      </c>
      <c r="U19" s="187" t="str">
        <f t="shared" si="5"/>
        <v/>
      </c>
      <c r="V19" s="187"/>
      <c r="W19" s="75"/>
      <c r="X19" s="75"/>
      <c r="Y19" s="76"/>
    </row>
    <row r="20" spans="1:25" ht="39" customHeight="1" x14ac:dyDescent="0.35">
      <c r="A20" s="19"/>
      <c r="B20" s="19"/>
      <c r="C20" s="19"/>
      <c r="D20" s="19"/>
      <c r="E20" s="19"/>
      <c r="F20" s="19"/>
      <c r="G20" s="22"/>
      <c r="H20" s="19"/>
      <c r="I20" s="19"/>
      <c r="J20" s="19"/>
      <c r="K20" s="20" t="str">
        <f t="shared" si="2"/>
        <v/>
      </c>
      <c r="L20" s="21"/>
      <c r="M20" s="45" t="str">
        <f t="shared" si="3"/>
        <v/>
      </c>
      <c r="N20" s="51" t="str">
        <f>IF(A20="","",VLOOKUP(A20,dane!A$27:B$38,2,0))</f>
        <v/>
      </c>
      <c r="O20" s="52" t="str">
        <f>IF(B20="","",VLOOKUP(B20,dane!A$41:B$75,2,0))</f>
        <v/>
      </c>
      <c r="P20" s="51" t="str">
        <f>IF(C20="","",VLOOKUP(C20,dane!A$80:B$168,2,0))</f>
        <v/>
      </c>
      <c r="Q20" s="51" t="str">
        <f>IF(D20="","",VLOOKUP(D20,dane!A$178:B$183,2,0))</f>
        <v/>
      </c>
      <c r="R20" s="51" t="str">
        <f>IF(E20="","",VLOOKUP(E20,dane!A$171:B$175,2,0))</f>
        <v/>
      </c>
      <c r="S20" s="53" t="str">
        <f t="shared" si="4"/>
        <v/>
      </c>
      <c r="T20" s="51" t="str">
        <f t="shared" si="0"/>
        <v/>
      </c>
      <c r="U20" s="187" t="str">
        <f t="shared" si="5"/>
        <v/>
      </c>
      <c r="V20" s="187"/>
      <c r="W20" s="75"/>
      <c r="X20" s="75"/>
      <c r="Y20" s="76"/>
    </row>
    <row r="21" spans="1:25" ht="39" customHeight="1" x14ac:dyDescent="0.35">
      <c r="A21" s="19"/>
      <c r="B21" s="19"/>
      <c r="C21" s="19"/>
      <c r="D21" s="19"/>
      <c r="E21" s="19"/>
      <c r="F21" s="19"/>
      <c r="G21" s="22"/>
      <c r="H21" s="19"/>
      <c r="I21" s="19"/>
      <c r="J21" s="19"/>
      <c r="K21" s="20" t="str">
        <f t="shared" si="2"/>
        <v/>
      </c>
      <c r="L21" s="21"/>
      <c r="M21" s="45" t="str">
        <f t="shared" si="3"/>
        <v/>
      </c>
      <c r="N21" s="51" t="str">
        <f>IF(A21="","",VLOOKUP(A21,dane!A$27:B$38,2,0))</f>
        <v/>
      </c>
      <c r="O21" s="52" t="str">
        <f>IF(B21="","",VLOOKUP(B21,dane!A$41:B$75,2,0))</f>
        <v/>
      </c>
      <c r="P21" s="51" t="str">
        <f>IF(C21="","",VLOOKUP(C21,dane!A$80:B$168,2,0))</f>
        <v/>
      </c>
      <c r="Q21" s="51" t="str">
        <f>IF(D21="","",VLOOKUP(D21,dane!A$178:B$183,2,0))</f>
        <v/>
      </c>
      <c r="R21" s="51" t="str">
        <f>IF(E21="","",VLOOKUP(E21,dane!A$171:B$175,2,0))</f>
        <v/>
      </c>
      <c r="S21" s="53" t="str">
        <f t="shared" si="4"/>
        <v/>
      </c>
      <c r="T21" s="51" t="str">
        <f t="shared" si="0"/>
        <v/>
      </c>
      <c r="U21" s="187" t="str">
        <f t="shared" si="5"/>
        <v/>
      </c>
      <c r="V21" s="187"/>
      <c r="W21" s="75"/>
      <c r="X21" s="75"/>
      <c r="Y21" s="76"/>
    </row>
    <row r="22" spans="1:25" ht="39" customHeight="1" x14ac:dyDescent="0.35">
      <c r="A22" s="19"/>
      <c r="B22" s="19"/>
      <c r="C22" s="19"/>
      <c r="D22" s="19"/>
      <c r="E22" s="19"/>
      <c r="F22" s="19"/>
      <c r="G22" s="22"/>
      <c r="H22" s="19"/>
      <c r="I22" s="19"/>
      <c r="J22" s="19"/>
      <c r="K22" s="20" t="str">
        <f t="shared" si="2"/>
        <v/>
      </c>
      <c r="L22" s="21"/>
      <c r="M22" s="45" t="str">
        <f t="shared" si="3"/>
        <v/>
      </c>
      <c r="N22" s="51" t="str">
        <f>IF(A22="","",VLOOKUP(A22,dane!A$27:B$38,2,0))</f>
        <v/>
      </c>
      <c r="O22" s="52" t="str">
        <f>IF(B22="","",VLOOKUP(B22,dane!A$41:B$75,2,0))</f>
        <v/>
      </c>
      <c r="P22" s="51" t="str">
        <f>IF(C22="","",VLOOKUP(C22,dane!A$80:B$168,2,0))</f>
        <v/>
      </c>
      <c r="Q22" s="51" t="str">
        <f>IF(D22="","",VLOOKUP(D22,dane!A$178:B$183,2,0))</f>
        <v/>
      </c>
      <c r="R22" s="51" t="str">
        <f>IF(E22="","",VLOOKUP(E22,dane!A$171:B$175,2,0))</f>
        <v/>
      </c>
      <c r="S22" s="53" t="str">
        <f t="shared" si="4"/>
        <v/>
      </c>
      <c r="T22" s="51" t="str">
        <f t="shared" si="0"/>
        <v/>
      </c>
      <c r="U22" s="187" t="str">
        <f t="shared" si="5"/>
        <v/>
      </c>
      <c r="V22" s="187"/>
      <c r="W22" s="75"/>
      <c r="X22" s="75"/>
      <c r="Y22" s="76"/>
    </row>
    <row r="23" spans="1:25" ht="39" customHeight="1" x14ac:dyDescent="0.35">
      <c r="A23" s="19"/>
      <c r="B23" s="19"/>
      <c r="C23" s="19"/>
      <c r="D23" s="19"/>
      <c r="E23" s="19"/>
      <c r="F23" s="19"/>
      <c r="G23" s="22"/>
      <c r="H23" s="19"/>
      <c r="I23" s="19"/>
      <c r="J23" s="19"/>
      <c r="K23" s="20" t="str">
        <f t="shared" si="2"/>
        <v/>
      </c>
      <c r="L23" s="21"/>
      <c r="M23" s="45" t="str">
        <f t="shared" si="3"/>
        <v/>
      </c>
      <c r="N23" s="51" t="str">
        <f>IF(A23="","",VLOOKUP(A23,dane!A$27:B$38,2,0))</f>
        <v/>
      </c>
      <c r="O23" s="52" t="str">
        <f>IF(B23="","",VLOOKUP(B23,dane!A$41:B$75,2,0))</f>
        <v/>
      </c>
      <c r="P23" s="51" t="str">
        <f>IF(C23="","",VLOOKUP(C23,dane!A$80:B$168,2,0))</f>
        <v/>
      </c>
      <c r="Q23" s="51" t="str">
        <f>IF(D23="","",VLOOKUP(D23,dane!A$178:B$183,2,0))</f>
        <v/>
      </c>
      <c r="R23" s="51" t="str">
        <f>IF(E23="","",VLOOKUP(E23,dane!A$171:B$175,2,0))</f>
        <v/>
      </c>
      <c r="S23" s="53" t="str">
        <f t="shared" si="4"/>
        <v/>
      </c>
      <c r="T23" s="51" t="str">
        <f t="shared" si="0"/>
        <v/>
      </c>
      <c r="U23" s="187" t="str">
        <f t="shared" si="5"/>
        <v/>
      </c>
      <c r="V23" s="187"/>
      <c r="W23" s="75"/>
      <c r="X23" s="75"/>
      <c r="Y23" s="76"/>
    </row>
    <row r="24" spans="1:25" ht="39" customHeight="1" thickBot="1" x14ac:dyDescent="0.4">
      <c r="A24" s="19"/>
      <c r="B24" s="19"/>
      <c r="C24" s="19"/>
      <c r="D24" s="19"/>
      <c r="E24" s="19"/>
      <c r="F24" s="19"/>
      <c r="G24" s="22"/>
      <c r="H24" s="19"/>
      <c r="I24" s="19"/>
      <c r="J24" s="19"/>
      <c r="K24" s="20" t="str">
        <f t="shared" si="2"/>
        <v/>
      </c>
      <c r="L24" s="21"/>
      <c r="M24" s="45" t="str">
        <f t="shared" si="3"/>
        <v/>
      </c>
      <c r="N24" s="51" t="str">
        <f>IF(A24="","",VLOOKUP(A24,dane!A$27:B$38,2,0))</f>
        <v/>
      </c>
      <c r="O24" s="52" t="str">
        <f>IF(B24="","",VLOOKUP(B24,dane!A$41:B$75,2,0))</f>
        <v/>
      </c>
      <c r="P24" s="51" t="str">
        <f>IF(C24="","",VLOOKUP(C24,dane!A$80:B$168,2,0))</f>
        <v/>
      </c>
      <c r="Q24" s="51" t="str">
        <f>IF(D24="","",VLOOKUP(D24,dane!A$178:B$183,2,0))</f>
        <v/>
      </c>
      <c r="R24" s="51" t="str">
        <f>IF(E24="","",VLOOKUP(E24,dane!A$171:B$175,2,0))</f>
        <v/>
      </c>
      <c r="S24" s="53" t="str">
        <f t="shared" si="4"/>
        <v/>
      </c>
      <c r="T24" s="51" t="str">
        <f t="shared" si="0"/>
        <v/>
      </c>
      <c r="U24" s="187" t="str">
        <f t="shared" si="5"/>
        <v/>
      </c>
      <c r="V24" s="187"/>
      <c r="W24" s="75"/>
      <c r="X24" s="75"/>
      <c r="Y24" s="76"/>
    </row>
    <row r="25" spans="1:25" ht="27" customHeight="1" thickBot="1" x14ac:dyDescent="0.4">
      <c r="A25" s="77"/>
      <c r="B25" s="77"/>
      <c r="C25" s="77"/>
      <c r="D25" s="77"/>
      <c r="E25" s="77"/>
      <c r="F25" s="77"/>
      <c r="G25" s="78"/>
      <c r="H25" s="78"/>
      <c r="I25" s="78"/>
      <c r="L25" s="79" t="s">
        <v>130</v>
      </c>
      <c r="M25" s="80">
        <f>SUM(M14:M24)</f>
        <v>0</v>
      </c>
      <c r="N25" s="81"/>
      <c r="O25" s="81"/>
      <c r="P25" s="81"/>
      <c r="Q25" s="81"/>
      <c r="R25" s="81"/>
      <c r="S25" s="82"/>
      <c r="T25" s="81"/>
      <c r="U25" s="197">
        <f>SUM(U14:V24)</f>
        <v>0</v>
      </c>
      <c r="V25" s="198"/>
      <c r="W25" s="81"/>
      <c r="X25" s="81"/>
      <c r="Y25" s="81"/>
    </row>
    <row r="26" spans="1:25" x14ac:dyDescent="0.35"/>
    <row r="27" spans="1:25" ht="12.75" customHeight="1" x14ac:dyDescent="0.35"/>
    <row r="28" spans="1:25" x14ac:dyDescent="0.35"/>
    <row r="29" spans="1:25" x14ac:dyDescent="0.35"/>
    <row r="30" spans="1:25" x14ac:dyDescent="0.35">
      <c r="A30" s="61"/>
      <c r="B30" s="195" t="s">
        <v>135</v>
      </c>
      <c r="C30" s="195"/>
      <c r="D30" s="61"/>
      <c r="E30" s="61"/>
      <c r="F30" s="61"/>
      <c r="G30" s="84"/>
      <c r="H30" s="195" t="s">
        <v>12</v>
      </c>
      <c r="I30" s="195"/>
      <c r="J30" s="195"/>
      <c r="K30" s="195"/>
      <c r="L30" s="195"/>
      <c r="M30" s="195"/>
      <c r="N30" s="195"/>
      <c r="O30" s="195"/>
      <c r="P30" s="195"/>
      <c r="Q30" s="195"/>
      <c r="T30" s="188"/>
      <c r="U30" s="188"/>
      <c r="V30" s="188"/>
    </row>
    <row r="31" spans="1:25" ht="13" x14ac:dyDescent="0.35">
      <c r="A31" s="61"/>
      <c r="B31" s="204" t="s">
        <v>142</v>
      </c>
      <c r="C31" s="204"/>
      <c r="D31" s="85"/>
      <c r="E31" s="85"/>
      <c r="F31" s="85"/>
      <c r="G31" s="84"/>
      <c r="H31" s="144" t="s">
        <v>131</v>
      </c>
      <c r="I31" s="144"/>
      <c r="J31" s="144"/>
      <c r="K31" s="144"/>
      <c r="L31" s="144"/>
      <c r="M31" s="144"/>
      <c r="N31" s="144"/>
      <c r="O31" s="144"/>
      <c r="P31" s="144"/>
      <c r="Q31" s="144"/>
      <c r="V31" s="196"/>
      <c r="W31" s="196"/>
      <c r="X31" s="196"/>
    </row>
    <row r="32" spans="1:25" ht="13" x14ac:dyDescent="0.35">
      <c r="A32" s="61"/>
      <c r="B32" s="204"/>
      <c r="C32" s="204"/>
      <c r="D32" s="85"/>
      <c r="E32" s="85"/>
      <c r="F32" s="85"/>
      <c r="G32" s="86"/>
      <c r="H32" s="144"/>
      <c r="I32" s="144"/>
      <c r="J32" s="144"/>
      <c r="K32" s="144"/>
      <c r="L32" s="144"/>
      <c r="M32" s="144"/>
      <c r="N32" s="144"/>
      <c r="O32" s="144"/>
      <c r="P32" s="144"/>
      <c r="Q32" s="144"/>
    </row>
    <row r="33" spans="1:24" ht="13" x14ac:dyDescent="0.35">
      <c r="A33" s="61"/>
      <c r="B33" s="87"/>
      <c r="C33" s="87"/>
      <c r="D33" s="85"/>
      <c r="E33" s="85"/>
      <c r="F33" s="85"/>
      <c r="G33" s="86"/>
      <c r="H33" s="88"/>
      <c r="I33" s="88"/>
      <c r="J33" s="88"/>
      <c r="K33" s="88"/>
      <c r="L33" s="88"/>
      <c r="M33" s="88"/>
      <c r="N33" s="88"/>
      <c r="O33" s="88"/>
      <c r="P33" s="88"/>
      <c r="Q33" s="88"/>
    </row>
    <row r="34" spans="1:24" ht="13" x14ac:dyDescent="0.35">
      <c r="T34" s="90"/>
    </row>
    <row r="35" spans="1:24" ht="17.5" x14ac:dyDescent="0.35">
      <c r="A35" s="205"/>
      <c r="B35" s="205"/>
      <c r="C35" s="205"/>
      <c r="M35" s="64" t="s">
        <v>132</v>
      </c>
      <c r="O35" s="67"/>
      <c r="P35" s="206">
        <f ca="1">TODAY()</f>
        <v>44823</v>
      </c>
      <c r="Q35" s="206"/>
      <c r="R35" s="206"/>
      <c r="S35" s="206"/>
      <c r="T35" s="206"/>
      <c r="U35" s="206"/>
      <c r="V35" s="206"/>
    </row>
    <row r="36" spans="1:24" ht="14.25" customHeight="1" x14ac:dyDescent="0.35">
      <c r="N36" s="64"/>
      <c r="O36" s="67"/>
      <c r="P36" s="91"/>
      <c r="Q36" s="91"/>
      <c r="R36" s="92"/>
      <c r="S36" s="93"/>
      <c r="T36" s="92"/>
      <c r="U36" s="92"/>
      <c r="V36" s="92"/>
    </row>
    <row r="37" spans="1:24" ht="14.25" customHeight="1" x14ac:dyDescent="0.35">
      <c r="N37" s="64"/>
      <c r="O37" s="67"/>
      <c r="P37" s="91"/>
      <c r="Q37" s="91"/>
      <c r="R37" s="92"/>
      <c r="S37" s="93"/>
      <c r="T37" s="92"/>
      <c r="U37" s="92"/>
      <c r="V37" s="92"/>
    </row>
    <row r="38" spans="1:24" ht="18" x14ac:dyDescent="0.35">
      <c r="A38" s="90" t="str">
        <f>A7</f>
        <v xml:space="preserve">Pan/i </v>
      </c>
      <c r="B38" s="207" t="str">
        <f>$B$7</f>
        <v>ASYSTENT</v>
      </c>
      <c r="C38" s="207"/>
      <c r="D38" s="208" t="str">
        <f>$D$7</f>
        <v>X Y</v>
      </c>
      <c r="E38" s="208"/>
      <c r="F38" s="208"/>
      <c r="G38" s="208"/>
      <c r="H38" s="208"/>
      <c r="I38" s="208"/>
      <c r="J38" s="208"/>
    </row>
    <row r="39" spans="1:24" x14ac:dyDescent="0.35">
      <c r="B39" s="209" t="s">
        <v>382</v>
      </c>
      <c r="C39" s="209"/>
      <c r="D39" s="209" t="s">
        <v>445</v>
      </c>
      <c r="E39" s="209"/>
      <c r="F39" s="209"/>
      <c r="G39" s="209"/>
      <c r="H39" s="209"/>
      <c r="I39" s="209"/>
      <c r="J39" s="209"/>
    </row>
    <row r="40" spans="1:24" s="72" customFormat="1" ht="20" x14ac:dyDescent="0.35">
      <c r="A40" s="62" t="str">
        <f>A10</f>
        <v>Informuję, że w roku akademickim 2022/2023 przewiduje się dla Pana/Pani prowadzenie zajęć dydaktycznych w następującym wymiarze:</v>
      </c>
      <c r="S40" s="73"/>
    </row>
    <row r="41" spans="1:24" s="94" customFormat="1" ht="14" x14ac:dyDescent="0.35">
      <c r="S41" s="95"/>
    </row>
    <row r="42" spans="1:24" s="61" customFormat="1" ht="18.5" thickBot="1" x14ac:dyDescent="0.4">
      <c r="A42" s="212" t="s">
        <v>14</v>
      </c>
      <c r="B42" s="212"/>
      <c r="C42" s="212"/>
      <c r="S42" s="65"/>
    </row>
    <row r="43" spans="1:24" s="74" customFormat="1" ht="114.75" customHeight="1" thickBot="1" x14ac:dyDescent="0.4">
      <c r="A43" s="2" t="s">
        <v>6</v>
      </c>
      <c r="B43" s="5" t="s">
        <v>155</v>
      </c>
      <c r="C43" s="5" t="s">
        <v>2</v>
      </c>
      <c r="D43" s="2" t="str">
        <f>D13</f>
        <v>Forma studiów                                                 (stacjonarne, niestacjonarne,  podyplomowe, staż, kurs przygotowawczy, kurs konsultacyjny)</v>
      </c>
      <c r="E43" s="236" t="s">
        <v>128</v>
      </c>
      <c r="F43" s="236" t="s">
        <v>3</v>
      </c>
      <c r="G43" s="5" t="s">
        <v>4</v>
      </c>
      <c r="H43" s="236" t="s">
        <v>7</v>
      </c>
      <c r="I43" s="2" t="s">
        <v>8</v>
      </c>
      <c r="J43" s="2" t="s">
        <v>157</v>
      </c>
      <c r="K43" s="235" t="s">
        <v>380</v>
      </c>
      <c r="L43" s="56" t="s">
        <v>156</v>
      </c>
      <c r="M43" s="6" t="s">
        <v>384</v>
      </c>
      <c r="N43" s="215" t="s">
        <v>133</v>
      </c>
      <c r="O43" s="216"/>
      <c r="P43" s="200" t="s">
        <v>10</v>
      </c>
      <c r="Q43" s="202"/>
      <c r="R43" s="200" t="s">
        <v>129</v>
      </c>
      <c r="S43" s="201"/>
      <c r="T43" s="201"/>
      <c r="U43" s="201"/>
      <c r="V43" s="201"/>
      <c r="W43" s="201"/>
      <c r="X43" s="202"/>
    </row>
    <row r="44" spans="1:24" ht="39.75" customHeight="1" x14ac:dyDescent="0.35">
      <c r="A44" s="19"/>
      <c r="B44" s="19"/>
      <c r="C44" s="19"/>
      <c r="D44" s="19"/>
      <c r="E44" s="19"/>
      <c r="F44" s="19"/>
      <c r="G44" s="22"/>
      <c r="H44" s="19"/>
      <c r="I44" s="3"/>
      <c r="J44" s="3"/>
      <c r="K44" s="7"/>
      <c r="L44" s="4"/>
      <c r="M44" s="8"/>
      <c r="N44" s="217"/>
      <c r="O44" s="218"/>
      <c r="P44" s="192"/>
      <c r="Q44" s="192"/>
      <c r="R44" s="54" t="str">
        <f>IF(A44="","",VLOOKUP(A44,dane!$A$27:B$38,2,0))</f>
        <v/>
      </c>
      <c r="S44" s="55" t="str">
        <f>IF(B44="","",VLOOKUP(B44,dane!$A$41:B$75,2,0))</f>
        <v/>
      </c>
      <c r="T44" s="54" t="str">
        <f>IF(C44="","",VLOOKUP(C44,dane!$A$80:B$168,2,0))</f>
        <v/>
      </c>
      <c r="U44" s="54" t="str">
        <f>IF(D44="","",VLOOKUP(D44,dane!$A$178:$B$183,2,0))</f>
        <v/>
      </c>
      <c r="V44" s="54" t="str">
        <f>IF(E44="","",VLOOKUP(E44,dane!A$171:B$175,2,0))</f>
        <v/>
      </c>
      <c r="W44" s="54" t="str">
        <f>IF(F44="","",F44)</f>
        <v/>
      </c>
      <c r="X44" s="54" t="str">
        <f>IF(G44="","",IF(D44="DOKTORANCKIE","0",IF(D44="STAŻ ARTYSTYCZNY","0",IF(D44="STACJONARNE","3",IF(D44="NIESTACJONARNE","3",IF(D44="PODYPLOMOWE","3",IF(D44="KURS PRZYGOTOWAWCZY","3",IF(D44="KURS KONSULTACYJNY","3",IF(D44="STACJONARNE PB","3")))))))))</f>
        <v/>
      </c>
    </row>
    <row r="45" spans="1:24" ht="39.75" customHeight="1" x14ac:dyDescent="0.35">
      <c r="A45" s="19"/>
      <c r="B45" s="19"/>
      <c r="C45" s="19"/>
      <c r="D45" s="19"/>
      <c r="E45" s="19"/>
      <c r="F45" s="19"/>
      <c r="G45" s="22"/>
      <c r="H45" s="19"/>
      <c r="I45" s="3"/>
      <c r="J45" s="3"/>
      <c r="K45" s="7"/>
      <c r="L45" s="4"/>
      <c r="M45" s="8"/>
      <c r="N45" s="186"/>
      <c r="O45" s="186"/>
      <c r="P45" s="192"/>
      <c r="Q45" s="192"/>
      <c r="R45" s="54" t="str">
        <f>IF(A45="","",VLOOKUP(A45,dane!$A$27:B$38,2,0))</f>
        <v/>
      </c>
      <c r="S45" s="55" t="str">
        <f>IF(B45="","",VLOOKUP(B45,dane!$A$41:B$75,2,0))</f>
        <v/>
      </c>
      <c r="T45" s="54" t="str">
        <f>IF(C45="","",VLOOKUP(C45,dane!$A$80:B$168,2,0))</f>
        <v/>
      </c>
      <c r="U45" s="54" t="str">
        <f>IF(D45="","",VLOOKUP(D45,dane!$A$178:$B$183,2,0))</f>
        <v/>
      </c>
      <c r="V45" s="54" t="str">
        <f>IF(E45="","",VLOOKUP(E45,dane!A$171:B$175,2,0))</f>
        <v/>
      </c>
      <c r="W45" s="54" t="str">
        <f t="shared" ref="W45:W53" si="6">IF(F45="","",F45)</f>
        <v/>
      </c>
      <c r="X45" s="54" t="str">
        <f t="shared" ref="X45:X53" si="7">IF(G45="","",IF(D45="DOKTORANCKIE","0",IF(D45="STAŻ ARTYSTYCZNY","0",IF(D45="STACJONARNE","3",IF(D45="NIESTACJONARNE","3",IF(D45="PODYPLOMOWE","3",IF(D45="KURS PRZYGOTOWAWCZY","3",IF(D45="KURS KONSULTACYJNY","3",IF(D45="STACJONARNE PB","3")))))))))</f>
        <v/>
      </c>
    </row>
    <row r="46" spans="1:24" ht="39.75" customHeight="1" x14ac:dyDescent="0.35">
      <c r="A46" s="19"/>
      <c r="B46" s="19"/>
      <c r="C46" s="19"/>
      <c r="D46" s="19"/>
      <c r="E46" s="19"/>
      <c r="F46" s="19"/>
      <c r="G46" s="22"/>
      <c r="H46" s="19"/>
      <c r="I46" s="3"/>
      <c r="J46" s="3"/>
      <c r="K46" s="7" t="str">
        <f t="shared" ref="K46:K53" si="8">IF(OR(D46="niestacjonarne",D46="podyplomowe",D16="stacjonarne pb"),"-",IF(B46="","",I46*J46))</f>
        <v/>
      </c>
      <c r="L46" s="4"/>
      <c r="M46" s="8" t="str">
        <f t="shared" ref="M46:M53" si="9">IF(OR(D46="niestacjonarne",D46="PODYPLOMOWE",D16="stacjonarne pb"),I46*J46,IF(K46="","",K46*L46))</f>
        <v/>
      </c>
      <c r="N46" s="219"/>
      <c r="O46" s="220"/>
      <c r="P46" s="192" t="str">
        <f t="shared" ref="P45:P53" si="10">IF(M46="","",M46*N46)</f>
        <v/>
      </c>
      <c r="Q46" s="192"/>
      <c r="R46" s="54" t="str">
        <f>IF(A46="","",VLOOKUP(A46,dane!$A$27:B$38,2,0))</f>
        <v/>
      </c>
      <c r="S46" s="55" t="str">
        <f>IF(B46="","",VLOOKUP(B46,dane!$A$41:B$75,2,0))</f>
        <v/>
      </c>
      <c r="T46" s="54" t="str">
        <f>IF(C46="","",VLOOKUP(C46,dane!$A$80:B$168,2,0))</f>
        <v/>
      </c>
      <c r="U46" s="54" t="str">
        <f>IF(D46="","",VLOOKUP(D46,dane!$A$178:$B$183,2,0))</f>
        <v/>
      </c>
      <c r="V46" s="54" t="str">
        <f>IF(E46="","",VLOOKUP(E46,dane!A$171:B$175,2,0))</f>
        <v/>
      </c>
      <c r="W46" s="54" t="str">
        <f t="shared" si="6"/>
        <v/>
      </c>
      <c r="X46" s="54" t="str">
        <f t="shared" si="7"/>
        <v/>
      </c>
    </row>
    <row r="47" spans="1:24" ht="39.75" customHeight="1" x14ac:dyDescent="0.35">
      <c r="A47" s="19"/>
      <c r="B47" s="19"/>
      <c r="C47" s="19"/>
      <c r="D47" s="19"/>
      <c r="E47" s="19"/>
      <c r="F47" s="19"/>
      <c r="G47" s="22"/>
      <c r="H47" s="19"/>
      <c r="I47" s="3"/>
      <c r="J47" s="3"/>
      <c r="K47" s="7" t="str">
        <f t="shared" si="8"/>
        <v/>
      </c>
      <c r="L47" s="4"/>
      <c r="M47" s="8" t="str">
        <f t="shared" si="9"/>
        <v/>
      </c>
      <c r="N47" s="186"/>
      <c r="O47" s="186"/>
      <c r="P47" s="192" t="str">
        <f t="shared" si="10"/>
        <v/>
      </c>
      <c r="Q47" s="192"/>
      <c r="R47" s="54" t="str">
        <f>IF(A47="","",VLOOKUP(A47,dane!$A$27:B$38,2,0))</f>
        <v/>
      </c>
      <c r="S47" s="55" t="str">
        <f>IF(B47="","",VLOOKUP(B47,dane!$A$41:B$75,2,0))</f>
        <v/>
      </c>
      <c r="T47" s="54" t="str">
        <f>IF(C47="","",VLOOKUP(C47,dane!$A$80:B$168,2,0))</f>
        <v/>
      </c>
      <c r="U47" s="54" t="str">
        <f>IF(D47="","",VLOOKUP(D47,dane!$A$178:$B$183,2,0))</f>
        <v/>
      </c>
      <c r="V47" s="54" t="str">
        <f>IF(E47="","",VLOOKUP(E47,dane!A$171:B$175,2,0))</f>
        <v/>
      </c>
      <c r="W47" s="54" t="str">
        <f t="shared" si="6"/>
        <v/>
      </c>
      <c r="X47" s="54" t="str">
        <f t="shared" si="7"/>
        <v/>
      </c>
    </row>
    <row r="48" spans="1:24" ht="39.75" customHeight="1" x14ac:dyDescent="0.35">
      <c r="A48" s="19"/>
      <c r="B48" s="19"/>
      <c r="C48" s="19"/>
      <c r="D48" s="19"/>
      <c r="E48" s="19"/>
      <c r="F48" s="19"/>
      <c r="G48" s="22"/>
      <c r="H48" s="19"/>
      <c r="I48" s="3"/>
      <c r="J48" s="3"/>
      <c r="K48" s="7" t="str">
        <f t="shared" si="8"/>
        <v/>
      </c>
      <c r="L48" s="4"/>
      <c r="M48" s="8" t="str">
        <f t="shared" si="9"/>
        <v/>
      </c>
      <c r="N48" s="186"/>
      <c r="O48" s="186"/>
      <c r="P48" s="192" t="str">
        <f t="shared" si="10"/>
        <v/>
      </c>
      <c r="Q48" s="192"/>
      <c r="R48" s="54" t="str">
        <f>IF(A48="","",VLOOKUP(A48,dane!$A$27:B$38,2,0))</f>
        <v/>
      </c>
      <c r="S48" s="55" t="str">
        <f>IF(B48="","",VLOOKUP(B48,dane!$A$41:B$75,2,0))</f>
        <v/>
      </c>
      <c r="T48" s="54" t="str">
        <f>IF(C48="","",VLOOKUP(C48,dane!$A$80:B$168,2,0))</f>
        <v/>
      </c>
      <c r="U48" s="54" t="str">
        <f>IF(D48="","",VLOOKUP(D48,dane!$A$178:$B$183,2,0))</f>
        <v/>
      </c>
      <c r="V48" s="54" t="str">
        <f>IF(E48="","",VLOOKUP(E48,dane!A$171:B$175,2,0))</f>
        <v/>
      </c>
      <c r="W48" s="54" t="str">
        <f t="shared" si="6"/>
        <v/>
      </c>
      <c r="X48" s="54" t="str">
        <f t="shared" si="7"/>
        <v/>
      </c>
    </row>
    <row r="49" spans="1:24" ht="39.75" customHeight="1" x14ac:dyDescent="0.35">
      <c r="A49" s="19"/>
      <c r="B49" s="19"/>
      <c r="C49" s="19"/>
      <c r="D49" s="19"/>
      <c r="E49" s="19"/>
      <c r="F49" s="19"/>
      <c r="G49" s="22"/>
      <c r="H49" s="19"/>
      <c r="I49" s="3"/>
      <c r="J49" s="3"/>
      <c r="K49" s="7" t="str">
        <f t="shared" si="8"/>
        <v/>
      </c>
      <c r="L49" s="4"/>
      <c r="M49" s="8" t="str">
        <f t="shared" si="9"/>
        <v/>
      </c>
      <c r="N49" s="186"/>
      <c r="O49" s="186"/>
      <c r="P49" s="192" t="str">
        <f t="shared" si="10"/>
        <v/>
      </c>
      <c r="Q49" s="192"/>
      <c r="R49" s="54" t="str">
        <f>IF(A49="","",VLOOKUP(A49,dane!$A$27:B$38,2,0))</f>
        <v/>
      </c>
      <c r="S49" s="55" t="str">
        <f>IF(B49="","",VLOOKUP(B49,dane!$A$41:B$75,2,0))</f>
        <v/>
      </c>
      <c r="T49" s="54" t="str">
        <f>IF(C49="","",VLOOKUP(C49,dane!$A$80:B$168,2,0))</f>
        <v/>
      </c>
      <c r="U49" s="54" t="str">
        <f>IF(D49="","",VLOOKUP(D49,dane!$A$178:$B$183,2,0))</f>
        <v/>
      </c>
      <c r="V49" s="54" t="str">
        <f>IF(E49="","",VLOOKUP(E49,dane!A$171:B$175,2,0))</f>
        <v/>
      </c>
      <c r="W49" s="54" t="str">
        <f t="shared" si="6"/>
        <v/>
      </c>
      <c r="X49" s="54" t="str">
        <f t="shared" si="7"/>
        <v/>
      </c>
    </row>
    <row r="50" spans="1:24" ht="39.75" customHeight="1" x14ac:dyDescent="0.35">
      <c r="A50" s="19"/>
      <c r="B50" s="19"/>
      <c r="C50" s="19"/>
      <c r="D50" s="19"/>
      <c r="E50" s="19"/>
      <c r="F50" s="19"/>
      <c r="G50" s="22"/>
      <c r="H50" s="19"/>
      <c r="I50" s="3"/>
      <c r="J50" s="3"/>
      <c r="K50" s="7" t="str">
        <f t="shared" si="8"/>
        <v/>
      </c>
      <c r="L50" s="4"/>
      <c r="M50" s="8" t="str">
        <f t="shared" si="9"/>
        <v/>
      </c>
      <c r="N50" s="186"/>
      <c r="O50" s="186"/>
      <c r="P50" s="192" t="str">
        <f t="shared" si="10"/>
        <v/>
      </c>
      <c r="Q50" s="192"/>
      <c r="R50" s="54" t="str">
        <f>IF(A50="","",VLOOKUP(A50,dane!$A$27:B$38,2,0))</f>
        <v/>
      </c>
      <c r="S50" s="55" t="str">
        <f>IF(B50="","",VLOOKUP(B50,dane!$A$41:B$75,2,0))</f>
        <v/>
      </c>
      <c r="T50" s="54" t="str">
        <f>IF(C50="","",VLOOKUP(C50,dane!$A$80:B$168,2,0))</f>
        <v/>
      </c>
      <c r="U50" s="54" t="str">
        <f>IF(D50="","",VLOOKUP(D50,dane!$A$178:$B$183,2,0))</f>
        <v/>
      </c>
      <c r="V50" s="54" t="str">
        <f>IF(E50="","",VLOOKUP(E50,dane!A$171:B$175,2,0))</f>
        <v/>
      </c>
      <c r="W50" s="54" t="str">
        <f t="shared" si="6"/>
        <v/>
      </c>
      <c r="X50" s="54" t="str">
        <f t="shared" si="7"/>
        <v/>
      </c>
    </row>
    <row r="51" spans="1:24" ht="39.75" customHeight="1" x14ac:dyDescent="0.35">
      <c r="A51" s="19"/>
      <c r="B51" s="19"/>
      <c r="C51" s="19"/>
      <c r="D51" s="19"/>
      <c r="E51" s="19"/>
      <c r="F51" s="19"/>
      <c r="G51" s="22"/>
      <c r="H51" s="19"/>
      <c r="I51" s="3"/>
      <c r="J51" s="3"/>
      <c r="K51" s="7" t="str">
        <f t="shared" si="8"/>
        <v/>
      </c>
      <c r="L51" s="4"/>
      <c r="M51" s="8" t="str">
        <f t="shared" si="9"/>
        <v/>
      </c>
      <c r="N51" s="186"/>
      <c r="O51" s="186"/>
      <c r="P51" s="192" t="str">
        <f t="shared" si="10"/>
        <v/>
      </c>
      <c r="Q51" s="192"/>
      <c r="R51" s="54" t="str">
        <f>IF(A51="","",VLOOKUP(A51,dane!$A$27:B$38,2,0))</f>
        <v/>
      </c>
      <c r="S51" s="55" t="str">
        <f>IF(B51="","",VLOOKUP(B51,dane!$A$41:B$75,2,0))</f>
        <v/>
      </c>
      <c r="T51" s="54" t="str">
        <f>IF(C51="","",VLOOKUP(C51,dane!$A$80:B$168,2,0))</f>
        <v/>
      </c>
      <c r="U51" s="54" t="str">
        <f>IF(D51="","",VLOOKUP(D51,dane!$A$178:$B$183,2,0))</f>
        <v/>
      </c>
      <c r="V51" s="54" t="str">
        <f>IF(E51="","",VLOOKUP(E51,dane!A$171:B$175,2,0))</f>
        <v/>
      </c>
      <c r="W51" s="54" t="str">
        <f t="shared" si="6"/>
        <v/>
      </c>
      <c r="X51" s="54" t="str">
        <f t="shared" si="7"/>
        <v/>
      </c>
    </row>
    <row r="52" spans="1:24" ht="39.75" customHeight="1" x14ac:dyDescent="0.35">
      <c r="A52" s="19"/>
      <c r="B52" s="19"/>
      <c r="C52" s="19"/>
      <c r="D52" s="19"/>
      <c r="E52" s="19"/>
      <c r="F52" s="19"/>
      <c r="G52" s="22"/>
      <c r="H52" s="19"/>
      <c r="I52" s="3"/>
      <c r="J52" s="3"/>
      <c r="K52" s="7" t="str">
        <f t="shared" si="8"/>
        <v/>
      </c>
      <c r="L52" s="4"/>
      <c r="M52" s="8" t="str">
        <f t="shared" si="9"/>
        <v/>
      </c>
      <c r="N52" s="186"/>
      <c r="O52" s="186"/>
      <c r="P52" s="192" t="str">
        <f t="shared" si="10"/>
        <v/>
      </c>
      <c r="Q52" s="192"/>
      <c r="R52" s="54" t="str">
        <f>IF(A52="","",VLOOKUP(A52,dane!$A$27:B$38,2,0))</f>
        <v/>
      </c>
      <c r="S52" s="55" t="str">
        <f>IF(B52="","",VLOOKUP(B52,dane!$A$41:B$75,2,0))</f>
        <v/>
      </c>
      <c r="T52" s="54" t="str">
        <f>IF(C52="","",VLOOKUP(C52,dane!$A$80:B$168,2,0))</f>
        <v/>
      </c>
      <c r="U52" s="54" t="str">
        <f>IF(D52="","",VLOOKUP(D52,dane!$A$178:$B$183,2,0))</f>
        <v/>
      </c>
      <c r="V52" s="54" t="str">
        <f>IF(E52="","",VLOOKUP(E52,dane!A$171:B$175,2,0))</f>
        <v/>
      </c>
      <c r="W52" s="54" t="str">
        <f t="shared" si="6"/>
        <v/>
      </c>
      <c r="X52" s="54" t="str">
        <f t="shared" si="7"/>
        <v/>
      </c>
    </row>
    <row r="53" spans="1:24" ht="39.75" customHeight="1" thickBot="1" x14ac:dyDescent="0.4">
      <c r="A53" s="19"/>
      <c r="B53" s="19"/>
      <c r="C53" s="19"/>
      <c r="D53" s="19"/>
      <c r="E53" s="19"/>
      <c r="F53" s="19"/>
      <c r="G53" s="22"/>
      <c r="H53" s="19"/>
      <c r="I53" s="3"/>
      <c r="J53" s="3"/>
      <c r="K53" s="7" t="str">
        <f t="shared" si="8"/>
        <v/>
      </c>
      <c r="L53" s="4"/>
      <c r="M53" s="8" t="str">
        <f t="shared" si="9"/>
        <v/>
      </c>
      <c r="N53" s="186"/>
      <c r="O53" s="186"/>
      <c r="P53" s="192" t="str">
        <f t="shared" si="10"/>
        <v/>
      </c>
      <c r="Q53" s="192"/>
      <c r="R53" s="54" t="str">
        <f>IF(A53="","",VLOOKUP(A53,dane!$A$27:B$38,2,0))</f>
        <v/>
      </c>
      <c r="S53" s="55" t="str">
        <f>IF(B53="","",VLOOKUP(B53,dane!$A$41:B$75,2,0))</f>
        <v/>
      </c>
      <c r="T53" s="54" t="str">
        <f>IF(C53="","",VLOOKUP(C53,dane!$A$80:B$168,2,0))</f>
        <v/>
      </c>
      <c r="U53" s="54" t="str">
        <f>IF(D53="","",VLOOKUP(D53,dane!$A$178:$B$183,2,0))</f>
        <v/>
      </c>
      <c r="V53" s="54" t="str">
        <f>IF(E53="","",VLOOKUP(E53,dane!A$171:B$175,2,0))</f>
        <v/>
      </c>
      <c r="W53" s="54" t="str">
        <f t="shared" si="6"/>
        <v/>
      </c>
      <c r="X53" s="54" t="str">
        <f t="shared" si="7"/>
        <v/>
      </c>
    </row>
    <row r="54" spans="1:24" ht="18.75" customHeight="1" thickBot="1" x14ac:dyDescent="0.4">
      <c r="A54" s="77"/>
      <c r="B54" s="77"/>
      <c r="C54" s="77"/>
      <c r="D54" s="77"/>
      <c r="E54" s="77"/>
      <c r="F54" s="77"/>
      <c r="G54" s="78"/>
      <c r="H54" s="78"/>
      <c r="I54" s="78"/>
      <c r="J54" s="78"/>
      <c r="K54" s="78"/>
      <c r="L54" s="79" t="s">
        <v>130</v>
      </c>
      <c r="M54" s="96">
        <f>SUM(M44:M53)</f>
        <v>0</v>
      </c>
      <c r="N54" s="97"/>
      <c r="O54" s="97"/>
      <c r="P54" s="174">
        <f>SUM(P44:P53)</f>
        <v>0</v>
      </c>
      <c r="Q54" s="175"/>
      <c r="R54" s="81"/>
      <c r="S54" s="82"/>
      <c r="T54" s="81"/>
      <c r="U54" s="81"/>
      <c r="V54" s="81"/>
      <c r="W54" s="81"/>
      <c r="X54" s="81"/>
    </row>
    <row r="55" spans="1:24" s="61" customFormat="1" x14ac:dyDescent="0.35">
      <c r="S55" s="65"/>
    </row>
    <row r="56" spans="1:24" s="61" customFormat="1" ht="16.5" customHeight="1" x14ac:dyDescent="0.35">
      <c r="A56" s="98" t="s">
        <v>11</v>
      </c>
      <c r="B56" s="61" t="s">
        <v>9</v>
      </c>
      <c r="S56" s="65"/>
    </row>
    <row r="57" spans="1:24" s="61" customFormat="1" ht="16.5" customHeight="1" x14ac:dyDescent="0.35">
      <c r="A57" s="98" t="s">
        <v>11</v>
      </c>
      <c r="B57" s="84" t="s">
        <v>136</v>
      </c>
      <c r="S57" s="65"/>
    </row>
    <row r="58" spans="1:24" s="61" customFormat="1" x14ac:dyDescent="0.35">
      <c r="S58" s="65"/>
    </row>
    <row r="59" spans="1:24" s="61" customFormat="1" x14ac:dyDescent="0.35">
      <c r="E59" s="203" t="s">
        <v>433</v>
      </c>
      <c r="F59" s="203"/>
      <c r="G59" s="203"/>
      <c r="H59" s="203"/>
      <c r="S59" s="65"/>
    </row>
    <row r="60" spans="1:24" s="61" customFormat="1" ht="27.75" customHeight="1" x14ac:dyDescent="0.35">
      <c r="E60" s="203"/>
      <c r="F60" s="203"/>
      <c r="G60" s="203"/>
      <c r="H60" s="203"/>
      <c r="S60" s="65"/>
    </row>
    <row r="61" spans="1:24" s="61" customFormat="1" x14ac:dyDescent="0.35">
      <c r="S61" s="65"/>
    </row>
    <row r="62" spans="1:24" s="61" customFormat="1" x14ac:dyDescent="0.35">
      <c r="S62" s="65"/>
    </row>
    <row r="63" spans="1:24" s="61" customFormat="1" x14ac:dyDescent="0.35">
      <c r="S63" s="65"/>
    </row>
    <row r="64" spans="1:24" s="61" customFormat="1" ht="14.25" customHeight="1" x14ac:dyDescent="0.35">
      <c r="B64" s="195" t="s">
        <v>135</v>
      </c>
      <c r="C64" s="195"/>
      <c r="E64" s="195" t="s">
        <v>179</v>
      </c>
      <c r="F64" s="195"/>
      <c r="G64" s="195"/>
      <c r="H64" s="195"/>
      <c r="J64" s="195" t="s">
        <v>12</v>
      </c>
      <c r="K64" s="195"/>
      <c r="L64" s="195"/>
      <c r="M64" s="195"/>
      <c r="N64" s="195"/>
      <c r="O64" s="195"/>
      <c r="P64" s="195"/>
      <c r="Q64" s="195"/>
      <c r="R64" s="195"/>
      <c r="S64" s="195"/>
    </row>
    <row r="65" spans="1:25" s="61" customFormat="1" ht="12.75" customHeight="1" x14ac:dyDescent="0.35">
      <c r="B65" s="204" t="s">
        <v>142</v>
      </c>
      <c r="C65" s="204"/>
      <c r="D65" s="85"/>
      <c r="E65" s="85"/>
      <c r="F65" s="85"/>
      <c r="G65" s="84"/>
      <c r="J65" s="144" t="s">
        <v>131</v>
      </c>
      <c r="K65" s="144"/>
      <c r="L65" s="144"/>
      <c r="M65" s="144"/>
      <c r="N65" s="144"/>
      <c r="O65" s="144"/>
      <c r="P65" s="144"/>
      <c r="Q65" s="144"/>
      <c r="R65" s="144"/>
      <c r="S65" s="144"/>
    </row>
    <row r="66" spans="1:25" s="61" customFormat="1" ht="25.5" customHeight="1" x14ac:dyDescent="0.35">
      <c r="B66" s="204"/>
      <c r="C66" s="204"/>
      <c r="D66" s="85"/>
      <c r="E66" s="204" t="s">
        <v>180</v>
      </c>
      <c r="F66" s="204"/>
      <c r="G66" s="204"/>
      <c r="H66" s="204"/>
      <c r="J66" s="144"/>
      <c r="K66" s="144"/>
      <c r="L66" s="144"/>
      <c r="M66" s="144"/>
      <c r="N66" s="144"/>
      <c r="O66" s="144"/>
      <c r="P66" s="144"/>
      <c r="Q66" s="144"/>
      <c r="R66" s="144"/>
      <c r="S66" s="144"/>
    </row>
    <row r="67" spans="1:25" s="61" customFormat="1" ht="15" customHeight="1" x14ac:dyDescent="0.35">
      <c r="B67" s="87"/>
      <c r="C67" s="87"/>
      <c r="D67" s="85"/>
      <c r="E67" s="85"/>
      <c r="F67" s="85"/>
      <c r="G67" s="86"/>
      <c r="H67" s="88"/>
      <c r="I67" s="88"/>
      <c r="J67" s="88"/>
      <c r="K67" s="88"/>
      <c r="L67" s="88"/>
      <c r="M67" s="88"/>
      <c r="N67" s="88"/>
      <c r="O67" s="88"/>
      <c r="Q67" s="99"/>
      <c r="R67" s="99"/>
      <c r="S67" s="65"/>
    </row>
    <row r="68" spans="1:25" s="100" customFormat="1" ht="13" x14ac:dyDescent="0.35">
      <c r="A68" s="133"/>
      <c r="B68" s="13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4" t="s">
        <v>163</v>
      </c>
      <c r="P68" s="199">
        <f ca="1">TODAY()</f>
        <v>44823</v>
      </c>
      <c r="Q68" s="199"/>
      <c r="R68" s="199"/>
      <c r="S68" s="135"/>
      <c r="T68" s="136" t="s">
        <v>151</v>
      </c>
      <c r="U68" s="133"/>
      <c r="V68" s="133"/>
      <c r="W68" s="133"/>
      <c r="X68" s="133"/>
      <c r="Y68" s="133"/>
    </row>
    <row r="69" spans="1:25" s="133" customFormat="1" ht="28.5" customHeight="1" x14ac:dyDescent="0.35">
      <c r="A69" s="211"/>
      <c r="B69" s="211"/>
      <c r="C69" s="211"/>
      <c r="D69" s="137"/>
      <c r="E69" s="137"/>
      <c r="F69" s="138"/>
      <c r="G69" s="138"/>
      <c r="H69" s="138"/>
      <c r="I69" s="138"/>
      <c r="J69" s="138"/>
      <c r="K69" s="64"/>
      <c r="L69" s="64"/>
      <c r="M69" s="64"/>
      <c r="N69" s="68" t="s">
        <v>132</v>
      </c>
      <c r="O69" s="206"/>
      <c r="P69" s="206"/>
      <c r="Q69" s="206"/>
      <c r="R69" s="206"/>
      <c r="S69" s="206"/>
      <c r="T69" s="206"/>
      <c r="U69" s="206"/>
      <c r="V69" s="64"/>
      <c r="W69" s="137"/>
      <c r="X69" s="137"/>
    </row>
    <row r="70" spans="1:25" s="100" customFormat="1" x14ac:dyDescent="0.35">
      <c r="A70" s="69"/>
      <c r="B70" s="69"/>
      <c r="C70" s="69"/>
      <c r="D70" s="69"/>
      <c r="E70" s="69"/>
      <c r="F70" s="61"/>
      <c r="G70" s="61"/>
      <c r="H70" s="61"/>
      <c r="I70" s="61"/>
      <c r="J70" s="61"/>
      <c r="K70" s="61"/>
      <c r="L70" s="61"/>
      <c r="M70" s="61"/>
      <c r="N70" s="69"/>
      <c r="O70" s="69"/>
      <c r="P70" s="69"/>
      <c r="Q70" s="69"/>
      <c r="R70" s="69"/>
      <c r="S70" s="70"/>
      <c r="T70" s="69"/>
      <c r="U70" s="69"/>
      <c r="V70" s="69"/>
      <c r="W70" s="69"/>
      <c r="X70" s="69"/>
    </row>
    <row r="71" spans="1:25" s="100" customFormat="1" ht="20" x14ac:dyDescent="0.35">
      <c r="A71" s="152" t="s">
        <v>446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2"/>
      <c r="S71" s="152"/>
      <c r="T71" s="152"/>
      <c r="U71" s="152"/>
      <c r="V71" s="152"/>
      <c r="W71" s="152"/>
      <c r="X71" s="152"/>
      <c r="Y71" s="152"/>
    </row>
    <row r="72" spans="1:25" s="100" customFormat="1" ht="25.5" customHeight="1" x14ac:dyDescent="0.35">
      <c r="A72" s="101"/>
      <c r="B72" s="101"/>
      <c r="C72" s="101"/>
      <c r="D72" s="61"/>
      <c r="E72" s="61"/>
      <c r="F72" s="61"/>
      <c r="G72" s="66" t="s">
        <v>137</v>
      </c>
      <c r="H72" s="159" t="s">
        <v>453</v>
      </c>
      <c r="I72" s="159"/>
      <c r="J72" s="159"/>
      <c r="K72" s="62"/>
      <c r="L72" s="66" t="s">
        <v>138</v>
      </c>
      <c r="M72" s="159" t="s">
        <v>454</v>
      </c>
      <c r="N72" s="159"/>
      <c r="O72" s="159"/>
      <c r="P72" s="159"/>
      <c r="Q72" s="159"/>
      <c r="R72" s="61"/>
      <c r="S72" s="65"/>
      <c r="T72" s="61"/>
      <c r="U72" s="61"/>
      <c r="V72" s="61"/>
      <c r="W72" s="61"/>
      <c r="X72" s="61"/>
      <c r="Y72" s="61"/>
    </row>
    <row r="73" spans="1:25" s="100" customFormat="1" x14ac:dyDescent="0.35">
      <c r="A73" s="69"/>
      <c r="B73" s="69"/>
      <c r="C73" s="69"/>
      <c r="D73" s="69"/>
      <c r="E73" s="69"/>
      <c r="F73" s="61"/>
      <c r="G73" s="61"/>
      <c r="H73" s="61"/>
      <c r="I73" s="61"/>
      <c r="J73" s="61"/>
      <c r="K73" s="61"/>
      <c r="L73" s="61"/>
      <c r="M73" s="61"/>
      <c r="N73" s="69"/>
      <c r="O73" s="69"/>
      <c r="P73" s="69"/>
      <c r="Q73" s="69"/>
      <c r="R73" s="69"/>
      <c r="S73" s="70"/>
      <c r="T73" s="69"/>
      <c r="U73" s="69"/>
      <c r="V73" s="69"/>
      <c r="W73" s="69"/>
      <c r="X73" s="69"/>
    </row>
    <row r="74" spans="1:25" s="100" customFormat="1" ht="18" x14ac:dyDescent="0.35">
      <c r="A74" s="44" t="s">
        <v>0</v>
      </c>
      <c r="B74" s="207" t="str">
        <f>B7</f>
        <v>ASYSTENT</v>
      </c>
      <c r="C74" s="207"/>
      <c r="D74" s="207" t="str">
        <f>D7</f>
        <v>X Y</v>
      </c>
      <c r="E74" s="207"/>
      <c r="F74" s="207"/>
      <c r="G74" s="207"/>
      <c r="H74" s="207"/>
      <c r="I74" s="207"/>
      <c r="J74" s="207"/>
      <c r="K74" s="61"/>
      <c r="L74" s="61"/>
      <c r="M74" s="61"/>
      <c r="N74" s="61"/>
      <c r="O74" s="61"/>
      <c r="P74" s="61"/>
      <c r="Q74" s="61"/>
      <c r="R74" s="61"/>
      <c r="S74" s="65"/>
      <c r="T74" s="61"/>
      <c r="U74" s="61"/>
      <c r="V74" s="61"/>
      <c r="W74" s="61"/>
      <c r="X74" s="61"/>
    </row>
    <row r="75" spans="1:25" s="100" customFormat="1" ht="13" x14ac:dyDescent="0.35">
      <c r="A75" s="44"/>
      <c r="B75" s="209" t="s">
        <v>382</v>
      </c>
      <c r="C75" s="209"/>
      <c r="D75" s="209" t="s">
        <v>445</v>
      </c>
      <c r="E75" s="209"/>
      <c r="F75" s="209"/>
      <c r="G75" s="209"/>
      <c r="H75" s="209"/>
      <c r="I75" s="209"/>
      <c r="J75" s="209"/>
      <c r="K75" s="61"/>
      <c r="L75" s="61"/>
      <c r="M75" s="61"/>
      <c r="N75" s="61"/>
      <c r="O75" s="61"/>
      <c r="P75" s="61"/>
      <c r="Q75" s="61"/>
      <c r="R75" s="61"/>
      <c r="S75" s="65"/>
      <c r="T75" s="61"/>
      <c r="U75" s="61"/>
      <c r="V75" s="61"/>
      <c r="W75" s="61"/>
      <c r="X75" s="61"/>
    </row>
    <row r="76" spans="1:25" s="100" customFormat="1" ht="13" x14ac:dyDescent="0.35">
      <c r="A76" s="44"/>
      <c r="B76" s="44"/>
      <c r="C76" s="7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5"/>
      <c r="T76" s="61"/>
      <c r="U76" s="61"/>
      <c r="V76" s="61"/>
      <c r="W76" s="61"/>
      <c r="X76" s="61"/>
    </row>
    <row r="77" spans="1:25" s="100" customFormat="1" ht="6" customHeight="1" x14ac:dyDescent="0.35">
      <c r="A77" s="67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3"/>
      <c r="T77" s="72"/>
      <c r="U77" s="72"/>
      <c r="V77" s="72"/>
      <c r="W77" s="72"/>
      <c r="X77" s="72"/>
    </row>
    <row r="78" spans="1:25" s="100" customFormat="1" ht="6" customHeight="1" x14ac:dyDescent="0.35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3"/>
      <c r="T78" s="72"/>
      <c r="U78" s="72"/>
      <c r="V78" s="72"/>
      <c r="W78" s="72"/>
      <c r="X78" s="72"/>
    </row>
    <row r="79" spans="1:25" s="100" customFormat="1" ht="18.5" thickBot="1" x14ac:dyDescent="0.4">
      <c r="A79" s="212" t="s">
        <v>422</v>
      </c>
      <c r="B79" s="212"/>
      <c r="C79" s="212"/>
      <c r="D79" s="63"/>
      <c r="E79" s="63"/>
      <c r="F79" s="63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5"/>
      <c r="T79" s="61"/>
      <c r="U79" s="61"/>
      <c r="V79" s="61"/>
      <c r="W79" s="61"/>
      <c r="X79" s="61"/>
    </row>
    <row r="80" spans="1:25" s="100" customFormat="1" ht="83" thickBot="1" x14ac:dyDescent="0.4">
      <c r="A80" s="2" t="s">
        <v>6</v>
      </c>
      <c r="B80" s="5" t="s">
        <v>155</v>
      </c>
      <c r="C80" s="5" t="s">
        <v>2</v>
      </c>
      <c r="D80" s="2" t="s">
        <v>172</v>
      </c>
      <c r="E80" s="236" t="s">
        <v>128</v>
      </c>
      <c r="F80" s="236" t="s">
        <v>3</v>
      </c>
      <c r="G80" s="5" t="s">
        <v>390</v>
      </c>
      <c r="H80" s="236" t="s">
        <v>7</v>
      </c>
      <c r="I80" s="2" t="s">
        <v>8</v>
      </c>
      <c r="J80" s="2" t="s">
        <v>381</v>
      </c>
      <c r="K80" s="235" t="s">
        <v>380</v>
      </c>
      <c r="L80" s="56" t="s">
        <v>156</v>
      </c>
      <c r="M80" s="6" t="s">
        <v>432</v>
      </c>
      <c r="N80" s="155" t="s">
        <v>129</v>
      </c>
      <c r="O80" s="156"/>
      <c r="P80" s="156"/>
      <c r="Q80" s="156"/>
      <c r="R80" s="156"/>
      <c r="S80" s="156"/>
      <c r="T80" s="157"/>
      <c r="U80" s="213" t="s">
        <v>134</v>
      </c>
      <c r="V80" s="214"/>
      <c r="W80" s="1"/>
      <c r="X80" s="1"/>
    </row>
    <row r="81" spans="1:24" s="100" customFormat="1" ht="35.15" customHeight="1" x14ac:dyDescent="0.35">
      <c r="A81" s="59" t="str">
        <f t="shared" ref="A81:H81" si="11">IF(A14&lt;&gt;"",A14,"")</f>
        <v/>
      </c>
      <c r="B81" s="59" t="str">
        <f t="shared" si="11"/>
        <v/>
      </c>
      <c r="C81" s="59"/>
      <c r="D81" s="59" t="str">
        <f t="shared" si="11"/>
        <v/>
      </c>
      <c r="E81" s="59" t="str">
        <f t="shared" si="11"/>
        <v/>
      </c>
      <c r="F81" s="59" t="str">
        <f t="shared" si="11"/>
        <v/>
      </c>
      <c r="G81" s="60" t="str">
        <f t="shared" si="11"/>
        <v/>
      </c>
      <c r="H81" s="59" t="str">
        <f t="shared" si="11"/>
        <v/>
      </c>
      <c r="I81" s="128">
        <f t="shared" ref="I81:J91" si="12">IF(I14&lt;&gt;"",I14,0)</f>
        <v>0</v>
      </c>
      <c r="J81" s="128">
        <f t="shared" si="12"/>
        <v>0</v>
      </c>
      <c r="K81" s="129" t="str">
        <f>IF(OR(D81="niestacjonarne",D81="podyplomowe",D81="stacjonarne pb"),"-",IF(B81="","",I81*J81))</f>
        <v/>
      </c>
      <c r="L81" s="128">
        <f t="shared" ref="L81:M91" si="13">IF(L14&lt;&gt;"",L14,0)</f>
        <v>0</v>
      </c>
      <c r="M81" s="132">
        <f t="shared" si="13"/>
        <v>0</v>
      </c>
      <c r="N81" s="51" t="str">
        <f>IF(A81="","",VLOOKUP(A81,dane!A$27:B$38,2,0))</f>
        <v/>
      </c>
      <c r="O81" s="52" t="str">
        <f>IF(B81="","",VLOOKUP(B81,dane!A$41:B$75,2,0))</f>
        <v/>
      </c>
      <c r="P81" s="51" t="str">
        <f>IF(C81="","",VLOOKUP(C81,dane!A$80:B$168,2,0))</f>
        <v/>
      </c>
      <c r="Q81" s="51" t="str">
        <f>IF(D81="","",VLOOKUP(D81,dane!A$178:B$183,2,0))</f>
        <v/>
      </c>
      <c r="R81" s="51" t="str">
        <f>IF(E81="","",VLOOKUP(E81,dane!A$171:B$175,2,0))</f>
        <v/>
      </c>
      <c r="S81" s="53" t="str">
        <f>IF(F81="","",F81)</f>
        <v/>
      </c>
      <c r="T81" s="51" t="str">
        <f t="shared" ref="T81:T91" si="14">IF(G81="","",IF(D81="STAŻ ARTYSTYCZNY","0",IF(D81="STACJONARNE","3",IF(D81="NIESTACJONARNE","3",IF(D81="PODYPLOMOWE","3",IF(D81="KURS PRZYGOTOWAWCZY","3",IF(D81="KURS KONSULTACYJNY","3",IF(D81="STACJONARNE PB","3"))))))))</f>
        <v/>
      </c>
      <c r="U81" s="187" t="e">
        <f t="shared" ref="U81:U91" si="15">IF(M81="","",ROUND(M81/$M$25,5))</f>
        <v>#DIV/0!</v>
      </c>
      <c r="V81" s="187"/>
      <c r="W81" s="75"/>
      <c r="X81" s="75"/>
    </row>
    <row r="82" spans="1:24" s="100" customFormat="1" ht="35.15" customHeight="1" x14ac:dyDescent="0.35">
      <c r="A82" s="59" t="str">
        <f t="shared" ref="A82:H82" si="16">IF(A15&lt;&gt;"",A15,"")</f>
        <v/>
      </c>
      <c r="B82" s="59" t="str">
        <f t="shared" si="16"/>
        <v/>
      </c>
      <c r="C82" s="59" t="str">
        <f t="shared" si="16"/>
        <v/>
      </c>
      <c r="D82" s="59" t="str">
        <f t="shared" si="16"/>
        <v/>
      </c>
      <c r="E82" s="59" t="str">
        <f t="shared" si="16"/>
        <v/>
      </c>
      <c r="F82" s="59" t="str">
        <f t="shared" si="16"/>
        <v/>
      </c>
      <c r="G82" s="60" t="str">
        <f t="shared" si="16"/>
        <v/>
      </c>
      <c r="H82" s="59" t="str">
        <f t="shared" si="16"/>
        <v/>
      </c>
      <c r="I82" s="130">
        <f t="shared" si="12"/>
        <v>0</v>
      </c>
      <c r="J82" s="130">
        <f t="shared" si="12"/>
        <v>0</v>
      </c>
      <c r="K82" s="131" t="str">
        <f t="shared" ref="K82:K91" si="17">IF(OR(D82="niestacjonarne",D82="podyplomowe",D82="stacjonarne pb"),"-",IF(B82="","",I82*J82))</f>
        <v/>
      </c>
      <c r="L82" s="130">
        <f t="shared" si="13"/>
        <v>0</v>
      </c>
      <c r="M82" s="132">
        <f t="shared" si="13"/>
        <v>0</v>
      </c>
      <c r="N82" s="51" t="str">
        <f>IF(A82="","",VLOOKUP(A82,dane!A$27:B$38,2,0))</f>
        <v/>
      </c>
      <c r="O82" s="52" t="str">
        <f>IF(B82="","",VLOOKUP(B82,dane!A$41:B$75,2,0))</f>
        <v/>
      </c>
      <c r="P82" s="51" t="str">
        <f>IF(C82="","",VLOOKUP(C82,dane!A$80:B$168,2,0))</f>
        <v/>
      </c>
      <c r="Q82" s="51" t="str">
        <f>IF(D82="","",VLOOKUP(D82,dane!A$178:B$183,2,0))</f>
        <v/>
      </c>
      <c r="R82" s="51" t="str">
        <f>IF(E82="","",VLOOKUP(E82,dane!A$171:B$175,2,0))</f>
        <v/>
      </c>
      <c r="S82" s="53" t="str">
        <f t="shared" ref="S82:S91" si="18">IF(F82="","",F82)</f>
        <v/>
      </c>
      <c r="T82" s="51" t="str">
        <f t="shared" si="14"/>
        <v/>
      </c>
      <c r="U82" s="187" t="e">
        <f t="shared" si="15"/>
        <v>#DIV/0!</v>
      </c>
      <c r="V82" s="187"/>
      <c r="W82" s="75"/>
      <c r="X82" s="75"/>
    </row>
    <row r="83" spans="1:24" s="100" customFormat="1" ht="35.15" customHeight="1" x14ac:dyDescent="0.35">
      <c r="A83" s="59" t="str">
        <f t="shared" ref="A83:H83" si="19">IF(A16&lt;&gt;"",A16,"")</f>
        <v/>
      </c>
      <c r="B83" s="59" t="str">
        <f t="shared" si="19"/>
        <v/>
      </c>
      <c r="C83" s="59" t="str">
        <f t="shared" si="19"/>
        <v/>
      </c>
      <c r="D83" s="59" t="str">
        <f t="shared" si="19"/>
        <v/>
      </c>
      <c r="E83" s="59" t="str">
        <f t="shared" si="19"/>
        <v/>
      </c>
      <c r="F83" s="59" t="str">
        <f t="shared" si="19"/>
        <v/>
      </c>
      <c r="G83" s="60" t="str">
        <f t="shared" si="19"/>
        <v/>
      </c>
      <c r="H83" s="59" t="str">
        <f t="shared" si="19"/>
        <v/>
      </c>
      <c r="I83" s="130">
        <f t="shared" si="12"/>
        <v>0</v>
      </c>
      <c r="J83" s="130">
        <f t="shared" si="12"/>
        <v>0</v>
      </c>
      <c r="K83" s="131" t="str">
        <f t="shared" si="17"/>
        <v/>
      </c>
      <c r="L83" s="130">
        <f t="shared" si="13"/>
        <v>0</v>
      </c>
      <c r="M83" s="132">
        <f t="shared" si="13"/>
        <v>0</v>
      </c>
      <c r="N83" s="51" t="str">
        <f>IF(A83="","",VLOOKUP(A83,dane!A$27:B$38,2,0))</f>
        <v/>
      </c>
      <c r="O83" s="52" t="str">
        <f>IF(B83="","",VLOOKUP(B83,dane!A$41:B$75,2,0))</f>
        <v/>
      </c>
      <c r="P83" s="51" t="str">
        <f>IF(C83="","",VLOOKUP(C83,dane!A$80:B$168,2,0))</f>
        <v/>
      </c>
      <c r="Q83" s="51" t="str">
        <f>IF(D83="","",VLOOKUP(D83,dane!A$178:B$183,2,0))</f>
        <v/>
      </c>
      <c r="R83" s="51" t="str">
        <f>IF(E83="","",VLOOKUP(E83,dane!A$171:B$175,2,0))</f>
        <v/>
      </c>
      <c r="S83" s="53" t="str">
        <f>IF(F83="","",F83)</f>
        <v/>
      </c>
      <c r="T83" s="51" t="str">
        <f t="shared" si="14"/>
        <v/>
      </c>
      <c r="U83" s="187" t="e">
        <f t="shared" si="15"/>
        <v>#DIV/0!</v>
      </c>
      <c r="V83" s="187"/>
      <c r="W83" s="75"/>
      <c r="X83" s="75"/>
    </row>
    <row r="84" spans="1:24" s="100" customFormat="1" ht="35.15" customHeight="1" x14ac:dyDescent="0.35">
      <c r="A84" s="59" t="str">
        <f t="shared" ref="A84:H84" si="20">IF(A17&lt;&gt;"",A17,"")</f>
        <v/>
      </c>
      <c r="B84" s="59" t="str">
        <f t="shared" si="20"/>
        <v/>
      </c>
      <c r="C84" s="59" t="str">
        <f t="shared" si="20"/>
        <v/>
      </c>
      <c r="D84" s="59" t="str">
        <f t="shared" si="20"/>
        <v/>
      </c>
      <c r="E84" s="59" t="str">
        <f t="shared" si="20"/>
        <v/>
      </c>
      <c r="F84" s="59" t="str">
        <f t="shared" si="20"/>
        <v/>
      </c>
      <c r="G84" s="60" t="str">
        <f t="shared" si="20"/>
        <v/>
      </c>
      <c r="H84" s="59" t="str">
        <f t="shared" si="20"/>
        <v/>
      </c>
      <c r="I84" s="130">
        <f t="shared" si="12"/>
        <v>0</v>
      </c>
      <c r="J84" s="130">
        <f t="shared" si="12"/>
        <v>0</v>
      </c>
      <c r="K84" s="131" t="str">
        <f t="shared" si="17"/>
        <v/>
      </c>
      <c r="L84" s="130">
        <f t="shared" si="13"/>
        <v>0</v>
      </c>
      <c r="M84" s="132">
        <f t="shared" si="13"/>
        <v>0</v>
      </c>
      <c r="N84" s="51" t="str">
        <f>IF(A84="","",VLOOKUP(A84,dane!A$27:B$38,2,0))</f>
        <v/>
      </c>
      <c r="O84" s="52" t="str">
        <f>IF(B84="","",VLOOKUP(B84,dane!A$41:B$75,2,0))</f>
        <v/>
      </c>
      <c r="P84" s="51" t="str">
        <f>IF(C84="","",VLOOKUP(C84,dane!A$80:B$168,2,0))</f>
        <v/>
      </c>
      <c r="Q84" s="51" t="str">
        <f>IF(D84="","",VLOOKUP(D84,dane!A$178:B$183,2,0))</f>
        <v/>
      </c>
      <c r="R84" s="51" t="str">
        <f>IF(E84="","",VLOOKUP(E84,dane!A$171:B$175,2,0))</f>
        <v/>
      </c>
      <c r="S84" s="53" t="str">
        <f t="shared" si="18"/>
        <v/>
      </c>
      <c r="T84" s="51" t="str">
        <f t="shared" si="14"/>
        <v/>
      </c>
      <c r="U84" s="187" t="e">
        <f t="shared" si="15"/>
        <v>#DIV/0!</v>
      </c>
      <c r="V84" s="187"/>
      <c r="W84" s="75"/>
      <c r="X84" s="75"/>
    </row>
    <row r="85" spans="1:24" s="100" customFormat="1" ht="35.15" customHeight="1" x14ac:dyDescent="0.35">
      <c r="A85" s="59" t="str">
        <f t="shared" ref="A85:H85" si="21">IF(A18&lt;&gt;"",A18,"")</f>
        <v/>
      </c>
      <c r="B85" s="59" t="str">
        <f t="shared" si="21"/>
        <v/>
      </c>
      <c r="C85" s="59" t="str">
        <f t="shared" si="21"/>
        <v/>
      </c>
      <c r="D85" s="59" t="str">
        <f t="shared" si="21"/>
        <v/>
      </c>
      <c r="E85" s="59" t="str">
        <f t="shared" si="21"/>
        <v/>
      </c>
      <c r="F85" s="59" t="str">
        <f t="shared" si="21"/>
        <v/>
      </c>
      <c r="G85" s="60" t="str">
        <f t="shared" si="21"/>
        <v/>
      </c>
      <c r="H85" s="59" t="str">
        <f t="shared" si="21"/>
        <v/>
      </c>
      <c r="I85" s="130">
        <f t="shared" si="12"/>
        <v>0</v>
      </c>
      <c r="J85" s="130">
        <f t="shared" si="12"/>
        <v>0</v>
      </c>
      <c r="K85" s="131" t="str">
        <f t="shared" si="17"/>
        <v/>
      </c>
      <c r="L85" s="130">
        <f t="shared" si="13"/>
        <v>0</v>
      </c>
      <c r="M85" s="132">
        <f t="shared" si="13"/>
        <v>0</v>
      </c>
      <c r="N85" s="51" t="str">
        <f>IF(A85="","",VLOOKUP(A85,dane!A$27:B$38,2,0))</f>
        <v/>
      </c>
      <c r="O85" s="52" t="str">
        <f>IF(B85="","",VLOOKUP(B85,dane!A$41:B$75,2,0))</f>
        <v/>
      </c>
      <c r="P85" s="51" t="str">
        <f>IF(C85="","",VLOOKUP(C85,dane!A$80:B$168,2,0))</f>
        <v/>
      </c>
      <c r="Q85" s="51" t="str">
        <f>IF(D85="","",VLOOKUP(D85,dane!A$178:B$183,2,0))</f>
        <v/>
      </c>
      <c r="R85" s="51" t="str">
        <f>IF(E85="","",VLOOKUP(E85,dane!A$171:B$175,2,0))</f>
        <v/>
      </c>
      <c r="S85" s="53" t="str">
        <f t="shared" si="18"/>
        <v/>
      </c>
      <c r="T85" s="51" t="str">
        <f t="shared" si="14"/>
        <v/>
      </c>
      <c r="U85" s="187" t="e">
        <f t="shared" si="15"/>
        <v>#DIV/0!</v>
      </c>
      <c r="V85" s="187"/>
      <c r="W85" s="75"/>
      <c r="X85" s="75"/>
    </row>
    <row r="86" spans="1:24" s="100" customFormat="1" ht="35.15" customHeight="1" x14ac:dyDescent="0.35">
      <c r="A86" s="59" t="str">
        <f t="shared" ref="A86:H86" si="22">IF(A19&lt;&gt;"",A19,"")</f>
        <v/>
      </c>
      <c r="B86" s="59" t="str">
        <f t="shared" si="22"/>
        <v/>
      </c>
      <c r="C86" s="59" t="str">
        <f t="shared" si="22"/>
        <v/>
      </c>
      <c r="D86" s="59" t="str">
        <f t="shared" si="22"/>
        <v/>
      </c>
      <c r="E86" s="59" t="str">
        <f t="shared" si="22"/>
        <v/>
      </c>
      <c r="F86" s="59" t="str">
        <f t="shared" si="22"/>
        <v/>
      </c>
      <c r="G86" s="60" t="str">
        <f t="shared" si="22"/>
        <v/>
      </c>
      <c r="H86" s="59" t="str">
        <f t="shared" si="22"/>
        <v/>
      </c>
      <c r="I86" s="130">
        <f t="shared" si="12"/>
        <v>0</v>
      </c>
      <c r="J86" s="130">
        <f t="shared" si="12"/>
        <v>0</v>
      </c>
      <c r="K86" s="131" t="str">
        <f t="shared" si="17"/>
        <v/>
      </c>
      <c r="L86" s="130">
        <f t="shared" si="13"/>
        <v>0</v>
      </c>
      <c r="M86" s="132">
        <f t="shared" si="13"/>
        <v>0</v>
      </c>
      <c r="N86" s="51" t="str">
        <f>IF(A86="","",VLOOKUP(A86,dane!A$27:B$38,2,0))</f>
        <v/>
      </c>
      <c r="O86" s="52" t="str">
        <f>IF(B86="","",VLOOKUP(B86,dane!A$41:B$75,2,0))</f>
        <v/>
      </c>
      <c r="P86" s="51" t="str">
        <f>IF(C86="","",VLOOKUP(C86,dane!A$80:B$168,2,0))</f>
        <v/>
      </c>
      <c r="Q86" s="51" t="str">
        <f>IF(D86="","",VLOOKUP(D86,dane!A$178:B$183,2,0))</f>
        <v/>
      </c>
      <c r="R86" s="51" t="str">
        <f>IF(E86="","",VLOOKUP(E86,dane!A$171:B$175,2,0))</f>
        <v/>
      </c>
      <c r="S86" s="53" t="str">
        <f t="shared" si="18"/>
        <v/>
      </c>
      <c r="T86" s="51" t="str">
        <f t="shared" si="14"/>
        <v/>
      </c>
      <c r="U86" s="187" t="e">
        <f t="shared" si="15"/>
        <v>#DIV/0!</v>
      </c>
      <c r="V86" s="187"/>
      <c r="W86" s="75"/>
      <c r="X86" s="75"/>
    </row>
    <row r="87" spans="1:24" s="100" customFormat="1" ht="35.15" customHeight="1" x14ac:dyDescent="0.35">
      <c r="A87" s="59" t="str">
        <f t="shared" ref="A87:H87" si="23">IF(A20&lt;&gt;"",A20,"")</f>
        <v/>
      </c>
      <c r="B87" s="59" t="str">
        <f t="shared" si="23"/>
        <v/>
      </c>
      <c r="C87" s="59" t="str">
        <f t="shared" si="23"/>
        <v/>
      </c>
      <c r="D87" s="59" t="str">
        <f t="shared" si="23"/>
        <v/>
      </c>
      <c r="E87" s="59" t="str">
        <f t="shared" si="23"/>
        <v/>
      </c>
      <c r="F87" s="59" t="str">
        <f t="shared" si="23"/>
        <v/>
      </c>
      <c r="G87" s="60" t="str">
        <f t="shared" si="23"/>
        <v/>
      </c>
      <c r="H87" s="59" t="str">
        <f t="shared" si="23"/>
        <v/>
      </c>
      <c r="I87" s="130">
        <f t="shared" si="12"/>
        <v>0</v>
      </c>
      <c r="J87" s="130">
        <f t="shared" si="12"/>
        <v>0</v>
      </c>
      <c r="K87" s="131" t="str">
        <f t="shared" si="17"/>
        <v/>
      </c>
      <c r="L87" s="130">
        <f t="shared" si="13"/>
        <v>0</v>
      </c>
      <c r="M87" s="132">
        <f t="shared" si="13"/>
        <v>0</v>
      </c>
      <c r="N87" s="51" t="str">
        <f>IF(A87="","",VLOOKUP(A87,dane!A$27:B$38,2,0))</f>
        <v/>
      </c>
      <c r="O87" s="52" t="str">
        <f>IF(B87="","",VLOOKUP(B87,dane!A$41:B$75,2,0))</f>
        <v/>
      </c>
      <c r="P87" s="51" t="str">
        <f>IF(C87="","",VLOOKUP(C87,dane!A$80:B$168,2,0))</f>
        <v/>
      </c>
      <c r="Q87" s="51" t="str">
        <f>IF(D87="","",VLOOKUP(D87,dane!A$178:B$183,2,0))</f>
        <v/>
      </c>
      <c r="R87" s="51" t="str">
        <f>IF(E87="","",VLOOKUP(E87,dane!A$171:B$175,2,0))</f>
        <v/>
      </c>
      <c r="S87" s="53" t="str">
        <f t="shared" si="18"/>
        <v/>
      </c>
      <c r="T87" s="51" t="str">
        <f t="shared" si="14"/>
        <v/>
      </c>
      <c r="U87" s="187" t="e">
        <f t="shared" si="15"/>
        <v>#DIV/0!</v>
      </c>
      <c r="V87" s="187"/>
      <c r="W87" s="75"/>
      <c r="X87" s="75"/>
    </row>
    <row r="88" spans="1:24" s="100" customFormat="1" ht="35.15" customHeight="1" x14ac:dyDescent="0.35">
      <c r="A88" s="59" t="str">
        <f t="shared" ref="A88:H88" si="24">IF(A21&lt;&gt;"",A21,"")</f>
        <v/>
      </c>
      <c r="B88" s="59" t="str">
        <f t="shared" si="24"/>
        <v/>
      </c>
      <c r="C88" s="59" t="str">
        <f t="shared" si="24"/>
        <v/>
      </c>
      <c r="D88" s="59" t="str">
        <f t="shared" si="24"/>
        <v/>
      </c>
      <c r="E88" s="59" t="str">
        <f t="shared" si="24"/>
        <v/>
      </c>
      <c r="F88" s="59" t="str">
        <f t="shared" si="24"/>
        <v/>
      </c>
      <c r="G88" s="60" t="str">
        <f t="shared" si="24"/>
        <v/>
      </c>
      <c r="H88" s="59" t="str">
        <f t="shared" si="24"/>
        <v/>
      </c>
      <c r="I88" s="130">
        <f t="shared" si="12"/>
        <v>0</v>
      </c>
      <c r="J88" s="130">
        <f t="shared" si="12"/>
        <v>0</v>
      </c>
      <c r="K88" s="131" t="str">
        <f t="shared" si="17"/>
        <v/>
      </c>
      <c r="L88" s="130">
        <f t="shared" si="13"/>
        <v>0</v>
      </c>
      <c r="M88" s="132">
        <f t="shared" si="13"/>
        <v>0</v>
      </c>
      <c r="N88" s="51" t="str">
        <f>IF(A88="","",VLOOKUP(A88,dane!A$27:B$38,2,0))</f>
        <v/>
      </c>
      <c r="O88" s="52" t="str">
        <f>IF(B88="","",VLOOKUP(B88,dane!A$41:B$75,2,0))</f>
        <v/>
      </c>
      <c r="P88" s="51" t="str">
        <f>IF(C88="","",VLOOKUP(C88,dane!A$80:B$168,2,0))</f>
        <v/>
      </c>
      <c r="Q88" s="51" t="str">
        <f>IF(D88="","",VLOOKUP(D88,dane!A$178:B$183,2,0))</f>
        <v/>
      </c>
      <c r="R88" s="51" t="str">
        <f>IF(E88="","",VLOOKUP(E88,dane!A$171:B$175,2,0))</f>
        <v/>
      </c>
      <c r="S88" s="53" t="str">
        <f t="shared" si="18"/>
        <v/>
      </c>
      <c r="T88" s="51" t="str">
        <f t="shared" si="14"/>
        <v/>
      </c>
      <c r="U88" s="187" t="e">
        <f t="shared" si="15"/>
        <v>#DIV/0!</v>
      </c>
      <c r="V88" s="187"/>
      <c r="W88" s="75"/>
      <c r="X88" s="75"/>
    </row>
    <row r="89" spans="1:24" s="100" customFormat="1" ht="35.15" customHeight="1" x14ac:dyDescent="0.35">
      <c r="A89" s="59" t="str">
        <f t="shared" ref="A89:H89" si="25">IF(A22&lt;&gt;"",A22,"")</f>
        <v/>
      </c>
      <c r="B89" s="59" t="str">
        <f t="shared" si="25"/>
        <v/>
      </c>
      <c r="C89" s="59" t="str">
        <f t="shared" si="25"/>
        <v/>
      </c>
      <c r="D89" s="59" t="str">
        <f t="shared" si="25"/>
        <v/>
      </c>
      <c r="E89" s="59" t="str">
        <f t="shared" si="25"/>
        <v/>
      </c>
      <c r="F89" s="59" t="str">
        <f t="shared" si="25"/>
        <v/>
      </c>
      <c r="G89" s="60" t="str">
        <f t="shared" si="25"/>
        <v/>
      </c>
      <c r="H89" s="59" t="str">
        <f t="shared" si="25"/>
        <v/>
      </c>
      <c r="I89" s="130">
        <f t="shared" si="12"/>
        <v>0</v>
      </c>
      <c r="J89" s="130">
        <f t="shared" si="12"/>
        <v>0</v>
      </c>
      <c r="K89" s="131" t="str">
        <f t="shared" si="17"/>
        <v/>
      </c>
      <c r="L89" s="130">
        <f t="shared" si="13"/>
        <v>0</v>
      </c>
      <c r="M89" s="132">
        <f t="shared" si="13"/>
        <v>0</v>
      </c>
      <c r="N89" s="51" t="str">
        <f>IF(A89="","",VLOOKUP(A89,dane!A$27:B$38,2,0))</f>
        <v/>
      </c>
      <c r="O89" s="52" t="str">
        <f>IF(B89="","",VLOOKUP(B89,dane!A$41:B$75,2,0))</f>
        <v/>
      </c>
      <c r="P89" s="51" t="str">
        <f>IF(C89="","",VLOOKUP(C89,dane!A$80:B$168,2,0))</f>
        <v/>
      </c>
      <c r="Q89" s="51" t="str">
        <f>IF(D89="","",VLOOKUP(D89,dane!A$178:B$183,2,0))</f>
        <v/>
      </c>
      <c r="R89" s="51" t="str">
        <f>IF(E89="","",VLOOKUP(E89,dane!A$171:B$175,2,0))</f>
        <v/>
      </c>
      <c r="S89" s="53" t="str">
        <f t="shared" si="18"/>
        <v/>
      </c>
      <c r="T89" s="51" t="str">
        <f t="shared" si="14"/>
        <v/>
      </c>
      <c r="U89" s="187" t="e">
        <f t="shared" si="15"/>
        <v>#DIV/0!</v>
      </c>
      <c r="V89" s="187"/>
      <c r="W89" s="75"/>
      <c r="X89" s="75"/>
    </row>
    <row r="90" spans="1:24" s="100" customFormat="1" ht="35.15" customHeight="1" x14ac:dyDescent="0.35">
      <c r="A90" s="59" t="str">
        <f t="shared" ref="A90:H90" si="26">IF(A23&lt;&gt;"",A23,"")</f>
        <v/>
      </c>
      <c r="B90" s="59" t="str">
        <f t="shared" si="26"/>
        <v/>
      </c>
      <c r="C90" s="59" t="str">
        <f t="shared" si="26"/>
        <v/>
      </c>
      <c r="D90" s="59" t="str">
        <f t="shared" si="26"/>
        <v/>
      </c>
      <c r="E90" s="59" t="str">
        <f t="shared" si="26"/>
        <v/>
      </c>
      <c r="F90" s="59" t="str">
        <f t="shared" si="26"/>
        <v/>
      </c>
      <c r="G90" s="60" t="str">
        <f t="shared" si="26"/>
        <v/>
      </c>
      <c r="H90" s="59" t="str">
        <f t="shared" si="26"/>
        <v/>
      </c>
      <c r="I90" s="130">
        <f t="shared" si="12"/>
        <v>0</v>
      </c>
      <c r="J90" s="130">
        <f t="shared" si="12"/>
        <v>0</v>
      </c>
      <c r="K90" s="131" t="str">
        <f t="shared" si="17"/>
        <v/>
      </c>
      <c r="L90" s="130">
        <f t="shared" si="13"/>
        <v>0</v>
      </c>
      <c r="M90" s="132">
        <f t="shared" si="13"/>
        <v>0</v>
      </c>
      <c r="N90" s="51" t="str">
        <f>IF(A90="","",VLOOKUP(A90,dane!A$27:B$38,2,0))</f>
        <v/>
      </c>
      <c r="O90" s="52" t="str">
        <f>IF(B90="","",VLOOKUP(B90,dane!A$41:B$75,2,0))</f>
        <v/>
      </c>
      <c r="P90" s="51" t="str">
        <f>IF(C90="","",VLOOKUP(C90,dane!A$80:B$168,2,0))</f>
        <v/>
      </c>
      <c r="Q90" s="51" t="str">
        <f>IF(D90="","",VLOOKUP(D90,dane!A$178:B$183,2,0))</f>
        <v/>
      </c>
      <c r="R90" s="51" t="str">
        <f>IF(E90="","",VLOOKUP(E90,dane!A$171:B$175,2,0))</f>
        <v/>
      </c>
      <c r="S90" s="53" t="str">
        <f t="shared" si="18"/>
        <v/>
      </c>
      <c r="T90" s="51" t="str">
        <f t="shared" si="14"/>
        <v/>
      </c>
      <c r="U90" s="187" t="e">
        <f t="shared" si="15"/>
        <v>#DIV/0!</v>
      </c>
      <c r="V90" s="187"/>
      <c r="W90" s="75"/>
      <c r="X90" s="75"/>
    </row>
    <row r="91" spans="1:24" s="100" customFormat="1" ht="35.15" customHeight="1" thickBot="1" x14ac:dyDescent="0.4">
      <c r="A91" s="59" t="str">
        <f t="shared" ref="A91:H91" si="27">IF(A24&lt;&gt;"",A24,"")</f>
        <v/>
      </c>
      <c r="B91" s="59" t="str">
        <f t="shared" si="27"/>
        <v/>
      </c>
      <c r="C91" s="59" t="str">
        <f t="shared" si="27"/>
        <v/>
      </c>
      <c r="D91" s="59" t="str">
        <f t="shared" si="27"/>
        <v/>
      </c>
      <c r="E91" s="59" t="str">
        <f t="shared" si="27"/>
        <v/>
      </c>
      <c r="F91" s="59" t="str">
        <f t="shared" si="27"/>
        <v/>
      </c>
      <c r="G91" s="60" t="str">
        <f t="shared" si="27"/>
        <v/>
      </c>
      <c r="H91" s="59" t="str">
        <f t="shared" si="27"/>
        <v/>
      </c>
      <c r="I91" s="130">
        <f t="shared" si="12"/>
        <v>0</v>
      </c>
      <c r="J91" s="130">
        <f t="shared" si="12"/>
        <v>0</v>
      </c>
      <c r="K91" s="131" t="str">
        <f t="shared" si="17"/>
        <v/>
      </c>
      <c r="L91" s="130">
        <f t="shared" si="13"/>
        <v>0</v>
      </c>
      <c r="M91" s="132">
        <f t="shared" si="13"/>
        <v>0</v>
      </c>
      <c r="N91" s="51" t="str">
        <f>IF(A91="","",VLOOKUP(A91,dane!A$27:B$38,2,0))</f>
        <v/>
      </c>
      <c r="O91" s="52" t="str">
        <f>IF(B91="","",VLOOKUP(B91,dane!A$41:B$75,2,0))</f>
        <v/>
      </c>
      <c r="P91" s="51" t="str">
        <f>IF(C91="","",VLOOKUP(C91,dane!A$80:B$168,2,0))</f>
        <v/>
      </c>
      <c r="Q91" s="51" t="str">
        <f>IF(D91="","",VLOOKUP(D91,dane!A$178:B$183,2,0))</f>
        <v/>
      </c>
      <c r="R91" s="51" t="str">
        <f>IF(E91="","",VLOOKUP(E91,dane!A$171:B$175,2,0))</f>
        <v/>
      </c>
      <c r="S91" s="53" t="str">
        <f t="shared" si="18"/>
        <v/>
      </c>
      <c r="T91" s="51" t="str">
        <f t="shared" si="14"/>
        <v/>
      </c>
      <c r="U91" s="187" t="e">
        <f t="shared" si="15"/>
        <v>#DIV/0!</v>
      </c>
      <c r="V91" s="187"/>
      <c r="W91" s="75"/>
      <c r="X91" s="75"/>
    </row>
    <row r="92" spans="1:24" s="100" customFormat="1" ht="24.75" customHeight="1" thickBot="1" x14ac:dyDescent="0.4">
      <c r="A92" s="77"/>
      <c r="B92" s="77"/>
      <c r="C92" s="77"/>
      <c r="D92" s="77"/>
      <c r="E92" s="77"/>
      <c r="F92" s="77"/>
      <c r="G92" s="78"/>
      <c r="H92" s="78"/>
      <c r="I92" s="78"/>
      <c r="J92" s="63"/>
      <c r="K92" s="63"/>
      <c r="L92" s="116" t="s">
        <v>425</v>
      </c>
      <c r="M92" s="117">
        <f>SUM(M81:M91)</f>
        <v>0</v>
      </c>
      <c r="N92" s="81"/>
      <c r="O92" s="81"/>
      <c r="P92" s="81"/>
      <c r="Q92" s="81"/>
      <c r="R92" s="81"/>
      <c r="S92" s="82"/>
      <c r="T92" s="81"/>
      <c r="U92" s="197" t="e">
        <f>SUM(U81:V91)</f>
        <v>#DIV/0!</v>
      </c>
      <c r="V92" s="198"/>
      <c r="W92" s="81"/>
      <c r="X92" s="81"/>
    </row>
    <row r="93" spans="1:24" s="100" customFormat="1" ht="24.75" customHeight="1" thickBot="1" x14ac:dyDescent="0.4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113" t="s">
        <v>430</v>
      </c>
      <c r="M93" s="117">
        <f>M25</f>
        <v>0</v>
      </c>
      <c r="N93" s="63"/>
      <c r="O93" s="63"/>
      <c r="P93" s="63"/>
      <c r="Q93" s="63"/>
      <c r="R93" s="63"/>
      <c r="S93" s="83"/>
      <c r="T93" s="63"/>
      <c r="U93" s="63"/>
      <c r="V93" s="63"/>
      <c r="W93" s="63"/>
      <c r="X93" s="63"/>
    </row>
    <row r="94" spans="1:24" s="100" customFormat="1" ht="24.75" customHeight="1" thickBot="1" x14ac:dyDescent="0.4">
      <c r="C94" s="114"/>
      <c r="D94" s="63"/>
      <c r="E94" s="63"/>
      <c r="F94" s="63"/>
      <c r="G94" s="63"/>
      <c r="H94" s="63"/>
      <c r="I94" s="63"/>
      <c r="J94" s="63"/>
      <c r="K94" s="63"/>
      <c r="L94" s="113" t="str">
        <f>IF(M94&lt;0,"Zwiększono liczbę godzin:",IF(M93-M92=0,"Pensum zrealizowano ","Liczba godzin niezrealizowanych w ramach pensum: "))</f>
        <v xml:space="preserve">Pensum zrealizowano </v>
      </c>
      <c r="M94" s="117" t="str">
        <f>IF(M93-M92=0,"-",M93-M92)</f>
        <v>-</v>
      </c>
      <c r="N94" s="63"/>
      <c r="O94" s="63"/>
      <c r="P94" s="63"/>
      <c r="Q94" s="63"/>
      <c r="R94" s="63"/>
      <c r="S94" s="83"/>
      <c r="T94" s="63"/>
      <c r="U94" s="63"/>
      <c r="V94" s="63"/>
      <c r="W94" s="63"/>
      <c r="X94" s="63"/>
    </row>
    <row r="95" spans="1:24" s="100" customFormat="1" ht="20.5" x14ac:dyDescent="0.35">
      <c r="A95" s="115" t="s">
        <v>423</v>
      </c>
      <c r="B95" s="114"/>
      <c r="C95" s="114"/>
      <c r="D95" s="63"/>
      <c r="E95" s="63"/>
      <c r="F95" s="63"/>
      <c r="G95" s="63"/>
      <c r="H95" s="63"/>
      <c r="I95" s="63"/>
      <c r="J95" s="63"/>
      <c r="K95" s="63"/>
      <c r="L95" s="113"/>
      <c r="M95" s="63"/>
      <c r="N95" s="63"/>
      <c r="O95" s="63"/>
      <c r="P95" s="63"/>
      <c r="Q95" s="63"/>
      <c r="R95" s="63"/>
      <c r="S95" s="83"/>
      <c r="T95" s="63"/>
      <c r="U95" s="63"/>
      <c r="V95" s="63"/>
      <c r="W95" s="63"/>
      <c r="X95" s="63"/>
    </row>
    <row r="96" spans="1:24" s="100" customFormat="1" x14ac:dyDescent="0.35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83"/>
      <c r="T96" s="63"/>
      <c r="U96" s="63"/>
      <c r="V96" s="63"/>
      <c r="W96" s="63"/>
      <c r="X96" s="63"/>
    </row>
    <row r="97" spans="1:25" s="100" customFormat="1" x14ac:dyDescent="0.35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83"/>
      <c r="T97" s="63"/>
      <c r="U97" s="63"/>
      <c r="V97" s="63"/>
      <c r="W97" s="63"/>
      <c r="X97" s="63"/>
    </row>
    <row r="98" spans="1:25" s="100" customFormat="1" x14ac:dyDescent="0.35">
      <c r="A98" s="61"/>
      <c r="B98" s="195" t="s">
        <v>135</v>
      </c>
      <c r="C98" s="195"/>
      <c r="D98" s="61"/>
      <c r="E98" s="61"/>
      <c r="F98" s="61"/>
      <c r="G98" s="84"/>
      <c r="H98" s="195" t="s">
        <v>12</v>
      </c>
      <c r="I98" s="195"/>
      <c r="J98" s="195"/>
      <c r="K98" s="195"/>
      <c r="L98" s="195"/>
      <c r="M98" s="195"/>
      <c r="N98" s="195"/>
      <c r="O98" s="195"/>
      <c r="P98" s="195"/>
      <c r="Q98" s="195"/>
      <c r="R98" s="63"/>
      <c r="S98" s="83"/>
      <c r="T98" s="188"/>
      <c r="U98" s="188"/>
      <c r="V98" s="188"/>
      <c r="W98" s="63"/>
      <c r="X98" s="63"/>
    </row>
    <row r="99" spans="1:25" s="100" customFormat="1" ht="13" x14ac:dyDescent="0.35">
      <c r="A99" s="61"/>
      <c r="B99" s="204" t="s">
        <v>424</v>
      </c>
      <c r="C99" s="204"/>
      <c r="D99" s="85"/>
      <c r="E99" s="85"/>
      <c r="F99" s="85"/>
      <c r="G99" s="84"/>
      <c r="H99" s="144" t="s">
        <v>131</v>
      </c>
      <c r="I99" s="144"/>
      <c r="J99" s="144"/>
      <c r="K99" s="144"/>
      <c r="L99" s="144"/>
      <c r="M99" s="144"/>
      <c r="N99" s="144"/>
      <c r="O99" s="144"/>
      <c r="P99" s="144"/>
      <c r="Q99" s="144"/>
      <c r="R99" s="63"/>
      <c r="S99" s="83"/>
      <c r="T99" s="63"/>
      <c r="U99" s="63"/>
      <c r="V99" s="196"/>
      <c r="W99" s="196"/>
      <c r="X99" s="196"/>
    </row>
    <row r="100" spans="1:25" s="100" customFormat="1" ht="13" x14ac:dyDescent="0.35">
      <c r="A100" s="61"/>
      <c r="B100" s="204"/>
      <c r="C100" s="204"/>
      <c r="D100" s="85"/>
      <c r="E100" s="85"/>
      <c r="F100" s="85"/>
      <c r="G100" s="86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63"/>
      <c r="S100" s="83"/>
      <c r="T100" s="63"/>
      <c r="U100" s="63"/>
      <c r="V100" s="63"/>
      <c r="W100" s="63"/>
      <c r="X100" s="63"/>
    </row>
    <row r="101" spans="1:25" s="100" customFormat="1" ht="13" x14ac:dyDescent="0.35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83"/>
      <c r="T101" s="90"/>
      <c r="U101" s="63"/>
      <c r="V101" s="63"/>
      <c r="W101" s="63"/>
      <c r="X101" s="63"/>
    </row>
    <row r="102" spans="1:25" s="100" customFormat="1" ht="17.5" x14ac:dyDescent="0.35">
      <c r="A102" s="205"/>
      <c r="B102" s="205"/>
      <c r="C102" s="205"/>
      <c r="D102" s="63"/>
      <c r="E102" s="63"/>
      <c r="F102" s="63"/>
      <c r="G102" s="63"/>
      <c r="H102" s="63"/>
      <c r="I102" s="63"/>
      <c r="J102" s="63"/>
      <c r="K102" s="63"/>
      <c r="L102" s="63"/>
      <c r="M102" s="64" t="s">
        <v>132</v>
      </c>
      <c r="N102" s="63"/>
      <c r="O102" s="67"/>
      <c r="P102" s="206"/>
      <c r="Q102" s="206"/>
      <c r="R102" s="206"/>
      <c r="S102" s="206"/>
      <c r="T102" s="206"/>
      <c r="U102" s="206"/>
      <c r="V102" s="206"/>
      <c r="W102" s="63"/>
      <c r="X102" s="63"/>
    </row>
    <row r="103" spans="1:25" s="100" customFormat="1" ht="17.5" x14ac:dyDescent="0.3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4"/>
      <c r="O103" s="67"/>
      <c r="P103" s="91"/>
      <c r="Q103" s="91"/>
      <c r="R103" s="92"/>
      <c r="S103" s="93"/>
      <c r="T103" s="92"/>
      <c r="U103" s="92"/>
      <c r="V103" s="92"/>
      <c r="W103" s="63"/>
      <c r="X103" s="63"/>
    </row>
    <row r="104" spans="1:25" s="61" customFormat="1" x14ac:dyDescent="0.35">
      <c r="S104" s="65"/>
    </row>
    <row r="105" spans="1:25" s="61" customFormat="1" ht="20" x14ac:dyDescent="0.35">
      <c r="A105" s="152" t="s">
        <v>173</v>
      </c>
      <c r="B105" s="152"/>
      <c r="C105" s="152"/>
      <c r="D105" s="152"/>
      <c r="E105" s="152"/>
      <c r="F105" s="152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  <c r="U105" s="152"/>
      <c r="V105" s="152"/>
      <c r="W105" s="152"/>
      <c r="X105" s="152"/>
      <c r="Y105" s="152"/>
    </row>
    <row r="106" spans="1:25" s="61" customFormat="1" ht="22.5" customHeight="1" x14ac:dyDescent="0.35">
      <c r="A106" s="101"/>
      <c r="B106" s="101"/>
      <c r="C106" s="101"/>
      <c r="G106" s="66" t="s">
        <v>137</v>
      </c>
      <c r="H106" s="159" t="s">
        <v>453</v>
      </c>
      <c r="I106" s="159"/>
      <c r="J106" s="159"/>
      <c r="K106" s="62"/>
      <c r="L106" s="66" t="s">
        <v>138</v>
      </c>
      <c r="M106" s="159" t="s">
        <v>454</v>
      </c>
      <c r="N106" s="159"/>
      <c r="O106" s="159"/>
      <c r="P106" s="159"/>
      <c r="Q106" s="159"/>
      <c r="S106" s="65"/>
    </row>
    <row r="107" spans="1:25" s="61" customFormat="1" ht="17.5" x14ac:dyDescent="0.35">
      <c r="A107" s="101"/>
      <c r="B107" s="101"/>
      <c r="C107" s="101"/>
      <c r="G107" s="66"/>
      <c r="H107" s="102"/>
      <c r="I107" s="102"/>
      <c r="J107" s="102"/>
      <c r="K107" s="62"/>
      <c r="L107" s="66"/>
      <c r="M107" s="102"/>
      <c r="N107" s="102"/>
      <c r="O107" s="102"/>
      <c r="P107" s="102"/>
      <c r="Q107" s="102"/>
      <c r="S107" s="65"/>
    </row>
    <row r="108" spans="1:25" s="61" customFormat="1" ht="13" x14ac:dyDescent="0.35">
      <c r="A108" s="232"/>
      <c r="B108" s="232"/>
      <c r="C108" s="232"/>
      <c r="S108" s="65"/>
    </row>
    <row r="109" spans="1:25" s="72" customFormat="1" ht="13.5" customHeight="1" x14ac:dyDescent="0.35">
      <c r="A109" s="210" t="s">
        <v>139</v>
      </c>
      <c r="B109" s="210"/>
      <c r="C109" s="210"/>
      <c r="S109" s="73"/>
    </row>
    <row r="110" spans="1:25" s="61" customFormat="1" ht="26.25" customHeight="1" x14ac:dyDescent="0.35">
      <c r="A110" s="44" t="s">
        <v>0</v>
      </c>
      <c r="B110" s="207" t="str">
        <f>$B$7</f>
        <v>ASYSTENT</v>
      </c>
      <c r="C110" s="207"/>
      <c r="D110" s="208" t="str">
        <f>$D$7</f>
        <v>X Y</v>
      </c>
      <c r="E110" s="208"/>
      <c r="F110" s="208"/>
      <c r="G110" s="208"/>
      <c r="H110" s="208"/>
      <c r="I110" s="208"/>
      <c r="J110" s="208"/>
      <c r="S110" s="65"/>
    </row>
    <row r="111" spans="1:25" s="61" customFormat="1" ht="18.5" thickBot="1" x14ac:dyDescent="0.4">
      <c r="A111" s="103"/>
      <c r="B111" s="209" t="s">
        <v>382</v>
      </c>
      <c r="C111" s="209"/>
      <c r="D111" s="209" t="s">
        <v>445</v>
      </c>
      <c r="E111" s="209"/>
      <c r="F111" s="209"/>
      <c r="G111" s="209"/>
      <c r="H111" s="209"/>
      <c r="I111" s="209"/>
      <c r="J111" s="209"/>
      <c r="S111" s="65"/>
    </row>
    <row r="112" spans="1:25" s="74" customFormat="1" ht="99" customHeight="1" thickBot="1" x14ac:dyDescent="0.4">
      <c r="A112" s="9" t="s">
        <v>6</v>
      </c>
      <c r="B112" s="10" t="s">
        <v>1</v>
      </c>
      <c r="C112" s="10" t="s">
        <v>2</v>
      </c>
      <c r="D112" s="6" t="s">
        <v>169</v>
      </c>
      <c r="E112" s="235" t="s">
        <v>128</v>
      </c>
      <c r="F112" s="235" t="s">
        <v>3</v>
      </c>
      <c r="G112" s="10" t="s">
        <v>4</v>
      </c>
      <c r="H112" s="178" t="s">
        <v>159</v>
      </c>
      <c r="I112" s="179"/>
      <c r="J112" s="182" t="s">
        <v>158</v>
      </c>
      <c r="K112" s="183"/>
      <c r="L112" s="178" t="s">
        <v>154</v>
      </c>
      <c r="M112" s="179"/>
      <c r="N112" s="155" t="s">
        <v>133</v>
      </c>
      <c r="O112" s="157"/>
      <c r="P112" s="155" t="s">
        <v>10</v>
      </c>
      <c r="Q112" s="157"/>
      <c r="R112" s="155" t="s">
        <v>129</v>
      </c>
      <c r="S112" s="156"/>
      <c r="T112" s="156"/>
      <c r="U112" s="156"/>
      <c r="V112" s="156"/>
      <c r="W112" s="156"/>
      <c r="X112" s="157"/>
    </row>
    <row r="113" spans="1:24" ht="39.75" customHeight="1" x14ac:dyDescent="0.35">
      <c r="A113" s="11" t="str">
        <f t="shared" ref="A113:C122" si="28">IF(A44=0,"",A44)</f>
        <v/>
      </c>
      <c r="B113" s="12" t="str">
        <f t="shared" si="28"/>
        <v/>
      </c>
      <c r="C113" s="12" t="str">
        <f t="shared" si="28"/>
        <v/>
      </c>
      <c r="D113" s="11" t="str">
        <f>IF(OR(D44="stacjonarne",D44="stacjonarne pb",D44="doktoranckie",D44="szkoła doktorska"),D44,"")</f>
        <v/>
      </c>
      <c r="E113" s="11" t="str">
        <f t="shared" ref="E113:E122" si="29">IF(D113="","",E44)</f>
        <v/>
      </c>
      <c r="F113" s="11" t="str">
        <f t="shared" ref="F113:F122" si="30">IF(D113="","",F44)</f>
        <v/>
      </c>
      <c r="G113" s="12" t="str">
        <f t="shared" ref="G113:G122" si="31">IF(D113="","",G44)</f>
        <v/>
      </c>
      <c r="H113" s="184" t="str">
        <f t="shared" ref="H113:H122" si="32">IF(D113="","",M44)</f>
        <v/>
      </c>
      <c r="I113" s="185"/>
      <c r="J113" s="193">
        <v>0</v>
      </c>
      <c r="K113" s="194"/>
      <c r="L113" s="180" t="str">
        <f>IF(D113="","",IF(H113-J113=0,0,H113-J113))</f>
        <v/>
      </c>
      <c r="M113" s="181"/>
      <c r="N113" s="150" t="str">
        <f t="shared" ref="N113:N122" si="33">IF(D113="","",N44)</f>
        <v/>
      </c>
      <c r="O113" s="151"/>
      <c r="P113" s="176" t="str">
        <f>IF(D113="","",J113*N113)</f>
        <v/>
      </c>
      <c r="Q113" s="177"/>
      <c r="R113" s="54" t="str">
        <f t="shared" ref="R113:R122" si="34">IF(D113="","",R44)</f>
        <v/>
      </c>
      <c r="S113" s="55" t="str">
        <f t="shared" ref="S113:S122" si="35">IF(D113="","",S44)</f>
        <v/>
      </c>
      <c r="T113" s="54" t="str">
        <f t="shared" ref="T113:T122" si="36">IF(D113="","",T44)</f>
        <v/>
      </c>
      <c r="U113" s="54" t="str">
        <f t="shared" ref="U113:U122" si="37">IF(D113="","",U44)</f>
        <v/>
      </c>
      <c r="V113" s="54" t="str">
        <f>IF($D113="","",V44)</f>
        <v/>
      </c>
      <c r="W113" s="54" t="str">
        <f t="shared" ref="W113:W122" si="38">IF(D113="","",W44)</f>
        <v/>
      </c>
      <c r="X113" s="54" t="str">
        <f t="shared" ref="X113:X122" si="39">IF($D113="","",X44)</f>
        <v/>
      </c>
    </row>
    <row r="114" spans="1:24" ht="39.75" customHeight="1" x14ac:dyDescent="0.35">
      <c r="A114" s="11" t="str">
        <f t="shared" si="28"/>
        <v/>
      </c>
      <c r="B114" s="12" t="str">
        <f t="shared" si="28"/>
        <v/>
      </c>
      <c r="C114" s="12" t="str">
        <f t="shared" si="28"/>
        <v/>
      </c>
      <c r="D114" s="11" t="str">
        <f>IF(OR(D45="stacjonarne",D45="stacjonarne pb",D45="doktoranckie",D45="szkoła doktorska"),D45,"")</f>
        <v/>
      </c>
      <c r="E114" s="11" t="str">
        <f t="shared" si="29"/>
        <v/>
      </c>
      <c r="F114" s="11" t="str">
        <f t="shared" si="30"/>
        <v/>
      </c>
      <c r="G114" s="12" t="str">
        <f t="shared" si="31"/>
        <v/>
      </c>
      <c r="H114" s="160" t="str">
        <f t="shared" si="32"/>
        <v/>
      </c>
      <c r="I114" s="160"/>
      <c r="J114" s="189"/>
      <c r="K114" s="190"/>
      <c r="L114" s="145" t="str">
        <f>IF(D114="","",IF(H114-J114=0,0,H114-J114))</f>
        <v/>
      </c>
      <c r="M114" s="146"/>
      <c r="N114" s="158" t="str">
        <f t="shared" si="33"/>
        <v/>
      </c>
      <c r="O114" s="158"/>
      <c r="P114" s="167" t="str">
        <f>IF(D114="","",J114*N114)</f>
        <v/>
      </c>
      <c r="Q114" s="168"/>
      <c r="R114" s="54" t="str">
        <f t="shared" si="34"/>
        <v/>
      </c>
      <c r="S114" s="55" t="str">
        <f t="shared" si="35"/>
        <v/>
      </c>
      <c r="T114" s="54" t="str">
        <f t="shared" si="36"/>
        <v/>
      </c>
      <c r="U114" s="54" t="str">
        <f t="shared" si="37"/>
        <v/>
      </c>
      <c r="V114" s="54" t="str">
        <f t="shared" ref="V114:V122" si="40">IF(D114="","",V45)</f>
        <v/>
      </c>
      <c r="W114" s="54" t="str">
        <f t="shared" si="38"/>
        <v/>
      </c>
      <c r="X114" s="54" t="str">
        <f t="shared" si="39"/>
        <v/>
      </c>
    </row>
    <row r="115" spans="1:24" ht="39.75" customHeight="1" x14ac:dyDescent="0.35">
      <c r="A115" s="11" t="str">
        <f t="shared" si="28"/>
        <v/>
      </c>
      <c r="B115" s="12" t="str">
        <f t="shared" si="28"/>
        <v/>
      </c>
      <c r="C115" s="12" t="str">
        <f t="shared" si="28"/>
        <v/>
      </c>
      <c r="D115" s="11" t="str">
        <f t="shared" ref="D115:D122" si="41">IF(OR(D46="stacjonarne",D46="stacjonarne pb",D46="doktoranckie",D46="szkoła doktorska"),D46,"")</f>
        <v/>
      </c>
      <c r="E115" s="11" t="str">
        <f t="shared" si="29"/>
        <v/>
      </c>
      <c r="F115" s="11" t="str">
        <f t="shared" si="30"/>
        <v/>
      </c>
      <c r="G115" s="12" t="str">
        <f t="shared" si="31"/>
        <v/>
      </c>
      <c r="H115" s="153" t="str">
        <f t="shared" si="32"/>
        <v/>
      </c>
      <c r="I115" s="154"/>
      <c r="J115" s="191"/>
      <c r="K115" s="191"/>
      <c r="L115" s="145" t="str">
        <f t="shared" ref="L115:L122" si="42">IF(D115="","",IF(H115-J115=0,0,H115-J115))</f>
        <v/>
      </c>
      <c r="M115" s="146"/>
      <c r="N115" s="158" t="str">
        <f t="shared" si="33"/>
        <v/>
      </c>
      <c r="O115" s="158"/>
      <c r="P115" s="167" t="str">
        <f t="shared" ref="P115:P122" si="43">IF(D115="","",J115*N115)</f>
        <v/>
      </c>
      <c r="Q115" s="168"/>
      <c r="R115" s="54" t="str">
        <f t="shared" si="34"/>
        <v/>
      </c>
      <c r="S115" s="55" t="str">
        <f t="shared" si="35"/>
        <v/>
      </c>
      <c r="T115" s="54" t="str">
        <f t="shared" si="36"/>
        <v/>
      </c>
      <c r="U115" s="54" t="str">
        <f t="shared" si="37"/>
        <v/>
      </c>
      <c r="V115" s="54" t="str">
        <f t="shared" si="40"/>
        <v/>
      </c>
      <c r="W115" s="54" t="str">
        <f t="shared" si="38"/>
        <v/>
      </c>
      <c r="X115" s="54" t="str">
        <f t="shared" si="39"/>
        <v/>
      </c>
    </row>
    <row r="116" spans="1:24" ht="39.75" customHeight="1" x14ac:dyDescent="0.35">
      <c r="A116" s="11" t="str">
        <f t="shared" si="28"/>
        <v/>
      </c>
      <c r="B116" s="12" t="str">
        <f t="shared" si="28"/>
        <v/>
      </c>
      <c r="C116" s="12" t="str">
        <f t="shared" si="28"/>
        <v/>
      </c>
      <c r="D116" s="11" t="str">
        <f t="shared" si="41"/>
        <v/>
      </c>
      <c r="E116" s="11" t="str">
        <f t="shared" si="29"/>
        <v/>
      </c>
      <c r="F116" s="11" t="str">
        <f t="shared" si="30"/>
        <v/>
      </c>
      <c r="G116" s="12" t="str">
        <f t="shared" si="31"/>
        <v/>
      </c>
      <c r="H116" s="153" t="str">
        <f t="shared" si="32"/>
        <v/>
      </c>
      <c r="I116" s="154"/>
      <c r="J116" s="191"/>
      <c r="K116" s="191"/>
      <c r="L116" s="145" t="str">
        <f t="shared" si="42"/>
        <v/>
      </c>
      <c r="M116" s="146"/>
      <c r="N116" s="158" t="str">
        <f t="shared" si="33"/>
        <v/>
      </c>
      <c r="O116" s="158"/>
      <c r="P116" s="167" t="str">
        <f t="shared" si="43"/>
        <v/>
      </c>
      <c r="Q116" s="168"/>
      <c r="R116" s="54" t="str">
        <f t="shared" si="34"/>
        <v/>
      </c>
      <c r="S116" s="55" t="str">
        <f t="shared" si="35"/>
        <v/>
      </c>
      <c r="T116" s="54" t="str">
        <f t="shared" si="36"/>
        <v/>
      </c>
      <c r="U116" s="54" t="str">
        <f t="shared" si="37"/>
        <v/>
      </c>
      <c r="V116" s="54" t="str">
        <f t="shared" si="40"/>
        <v/>
      </c>
      <c r="W116" s="54" t="str">
        <f t="shared" si="38"/>
        <v/>
      </c>
      <c r="X116" s="54" t="str">
        <f t="shared" si="39"/>
        <v/>
      </c>
    </row>
    <row r="117" spans="1:24" ht="39.75" customHeight="1" x14ac:dyDescent="0.35">
      <c r="A117" s="11" t="str">
        <f t="shared" si="28"/>
        <v/>
      </c>
      <c r="B117" s="12" t="str">
        <f t="shared" si="28"/>
        <v/>
      </c>
      <c r="C117" s="12" t="str">
        <f t="shared" si="28"/>
        <v/>
      </c>
      <c r="D117" s="11" t="str">
        <f t="shared" si="41"/>
        <v/>
      </c>
      <c r="E117" s="11" t="str">
        <f t="shared" si="29"/>
        <v/>
      </c>
      <c r="F117" s="11" t="str">
        <f t="shared" si="30"/>
        <v/>
      </c>
      <c r="G117" s="12" t="str">
        <f t="shared" si="31"/>
        <v/>
      </c>
      <c r="H117" s="153" t="str">
        <f t="shared" si="32"/>
        <v/>
      </c>
      <c r="I117" s="154"/>
      <c r="J117" s="169"/>
      <c r="K117" s="169"/>
      <c r="L117" s="145" t="str">
        <f t="shared" si="42"/>
        <v/>
      </c>
      <c r="M117" s="146"/>
      <c r="N117" s="158" t="str">
        <f t="shared" si="33"/>
        <v/>
      </c>
      <c r="O117" s="158"/>
      <c r="P117" s="167" t="str">
        <f t="shared" si="43"/>
        <v/>
      </c>
      <c r="Q117" s="168"/>
      <c r="R117" s="54" t="str">
        <f t="shared" si="34"/>
        <v/>
      </c>
      <c r="S117" s="55" t="str">
        <f t="shared" si="35"/>
        <v/>
      </c>
      <c r="T117" s="54" t="str">
        <f t="shared" si="36"/>
        <v/>
      </c>
      <c r="U117" s="54" t="str">
        <f t="shared" si="37"/>
        <v/>
      </c>
      <c r="V117" s="54" t="str">
        <f t="shared" si="40"/>
        <v/>
      </c>
      <c r="W117" s="54" t="str">
        <f t="shared" si="38"/>
        <v/>
      </c>
      <c r="X117" s="54" t="str">
        <f t="shared" si="39"/>
        <v/>
      </c>
    </row>
    <row r="118" spans="1:24" ht="39.75" customHeight="1" x14ac:dyDescent="0.35">
      <c r="A118" s="11" t="str">
        <f t="shared" si="28"/>
        <v/>
      </c>
      <c r="B118" s="12" t="str">
        <f t="shared" si="28"/>
        <v/>
      </c>
      <c r="C118" s="12" t="str">
        <f t="shared" si="28"/>
        <v/>
      </c>
      <c r="D118" s="11" t="str">
        <f t="shared" si="41"/>
        <v/>
      </c>
      <c r="E118" s="11" t="str">
        <f t="shared" si="29"/>
        <v/>
      </c>
      <c r="F118" s="11" t="str">
        <f t="shared" si="30"/>
        <v/>
      </c>
      <c r="G118" s="12" t="str">
        <f t="shared" si="31"/>
        <v/>
      </c>
      <c r="H118" s="153" t="str">
        <f t="shared" si="32"/>
        <v/>
      </c>
      <c r="I118" s="154"/>
      <c r="J118" s="148"/>
      <c r="K118" s="149"/>
      <c r="L118" s="145" t="str">
        <f t="shared" si="42"/>
        <v/>
      </c>
      <c r="M118" s="146"/>
      <c r="N118" s="158" t="str">
        <f t="shared" si="33"/>
        <v/>
      </c>
      <c r="O118" s="158"/>
      <c r="P118" s="167" t="str">
        <f t="shared" si="43"/>
        <v/>
      </c>
      <c r="Q118" s="168"/>
      <c r="R118" s="54" t="str">
        <f t="shared" si="34"/>
        <v/>
      </c>
      <c r="S118" s="55" t="str">
        <f t="shared" si="35"/>
        <v/>
      </c>
      <c r="T118" s="54" t="str">
        <f t="shared" si="36"/>
        <v/>
      </c>
      <c r="U118" s="54" t="str">
        <f t="shared" si="37"/>
        <v/>
      </c>
      <c r="V118" s="54" t="str">
        <f t="shared" si="40"/>
        <v/>
      </c>
      <c r="W118" s="54" t="str">
        <f t="shared" si="38"/>
        <v/>
      </c>
      <c r="X118" s="54" t="str">
        <f t="shared" si="39"/>
        <v/>
      </c>
    </row>
    <row r="119" spans="1:24" ht="39.75" customHeight="1" x14ac:dyDescent="0.35">
      <c r="A119" s="11" t="str">
        <f t="shared" si="28"/>
        <v/>
      </c>
      <c r="B119" s="12" t="str">
        <f t="shared" si="28"/>
        <v/>
      </c>
      <c r="C119" s="12" t="str">
        <f t="shared" si="28"/>
        <v/>
      </c>
      <c r="D119" s="11" t="str">
        <f t="shared" si="41"/>
        <v/>
      </c>
      <c r="E119" s="11" t="str">
        <f t="shared" si="29"/>
        <v/>
      </c>
      <c r="F119" s="11" t="str">
        <f t="shared" si="30"/>
        <v/>
      </c>
      <c r="G119" s="12" t="str">
        <f t="shared" si="31"/>
        <v/>
      </c>
      <c r="H119" s="153" t="str">
        <f t="shared" si="32"/>
        <v/>
      </c>
      <c r="I119" s="154"/>
      <c r="J119" s="148"/>
      <c r="K119" s="149"/>
      <c r="L119" s="145" t="str">
        <f t="shared" si="42"/>
        <v/>
      </c>
      <c r="M119" s="146"/>
      <c r="N119" s="158" t="str">
        <f t="shared" si="33"/>
        <v/>
      </c>
      <c r="O119" s="158"/>
      <c r="P119" s="167" t="str">
        <f t="shared" si="43"/>
        <v/>
      </c>
      <c r="Q119" s="168"/>
      <c r="R119" s="54" t="str">
        <f t="shared" si="34"/>
        <v/>
      </c>
      <c r="S119" s="55" t="str">
        <f t="shared" si="35"/>
        <v/>
      </c>
      <c r="T119" s="54" t="str">
        <f t="shared" si="36"/>
        <v/>
      </c>
      <c r="U119" s="54" t="str">
        <f t="shared" si="37"/>
        <v/>
      </c>
      <c r="V119" s="54" t="str">
        <f t="shared" si="40"/>
        <v/>
      </c>
      <c r="W119" s="54" t="str">
        <f t="shared" si="38"/>
        <v/>
      </c>
      <c r="X119" s="54" t="str">
        <f t="shared" si="39"/>
        <v/>
      </c>
    </row>
    <row r="120" spans="1:24" ht="39.75" customHeight="1" x14ac:dyDescent="0.35">
      <c r="A120" s="11" t="str">
        <f t="shared" si="28"/>
        <v/>
      </c>
      <c r="B120" s="12" t="str">
        <f t="shared" si="28"/>
        <v/>
      </c>
      <c r="C120" s="12" t="str">
        <f t="shared" si="28"/>
        <v/>
      </c>
      <c r="D120" s="11" t="str">
        <f t="shared" si="41"/>
        <v/>
      </c>
      <c r="E120" s="11" t="str">
        <f t="shared" si="29"/>
        <v/>
      </c>
      <c r="F120" s="11" t="str">
        <f t="shared" si="30"/>
        <v/>
      </c>
      <c r="G120" s="12" t="str">
        <f t="shared" si="31"/>
        <v/>
      </c>
      <c r="H120" s="153" t="str">
        <f t="shared" si="32"/>
        <v/>
      </c>
      <c r="I120" s="154"/>
      <c r="J120" s="148"/>
      <c r="K120" s="149"/>
      <c r="L120" s="145" t="str">
        <f t="shared" si="42"/>
        <v/>
      </c>
      <c r="M120" s="146"/>
      <c r="N120" s="158" t="str">
        <f t="shared" si="33"/>
        <v/>
      </c>
      <c r="O120" s="158"/>
      <c r="P120" s="167" t="str">
        <f t="shared" si="43"/>
        <v/>
      </c>
      <c r="Q120" s="168"/>
      <c r="R120" s="54" t="str">
        <f t="shared" si="34"/>
        <v/>
      </c>
      <c r="S120" s="55" t="str">
        <f t="shared" si="35"/>
        <v/>
      </c>
      <c r="T120" s="54" t="str">
        <f t="shared" si="36"/>
        <v/>
      </c>
      <c r="U120" s="54" t="str">
        <f t="shared" si="37"/>
        <v/>
      </c>
      <c r="V120" s="54" t="str">
        <f t="shared" si="40"/>
        <v/>
      </c>
      <c r="W120" s="54" t="str">
        <f t="shared" si="38"/>
        <v/>
      </c>
      <c r="X120" s="54" t="str">
        <f t="shared" si="39"/>
        <v/>
      </c>
    </row>
    <row r="121" spans="1:24" ht="39.75" customHeight="1" x14ac:dyDescent="0.35">
      <c r="A121" s="11" t="str">
        <f t="shared" si="28"/>
        <v/>
      </c>
      <c r="B121" s="12" t="str">
        <f t="shared" si="28"/>
        <v/>
      </c>
      <c r="C121" s="12" t="str">
        <f t="shared" si="28"/>
        <v/>
      </c>
      <c r="D121" s="11" t="str">
        <f t="shared" si="41"/>
        <v/>
      </c>
      <c r="E121" s="11" t="str">
        <f t="shared" si="29"/>
        <v/>
      </c>
      <c r="F121" s="11" t="str">
        <f t="shared" si="30"/>
        <v/>
      </c>
      <c r="G121" s="12" t="str">
        <f t="shared" si="31"/>
        <v/>
      </c>
      <c r="H121" s="153" t="str">
        <f t="shared" si="32"/>
        <v/>
      </c>
      <c r="I121" s="154"/>
      <c r="J121" s="148"/>
      <c r="K121" s="149"/>
      <c r="L121" s="145" t="str">
        <f t="shared" si="42"/>
        <v/>
      </c>
      <c r="M121" s="146"/>
      <c r="N121" s="158" t="str">
        <f t="shared" si="33"/>
        <v/>
      </c>
      <c r="O121" s="158"/>
      <c r="P121" s="167" t="str">
        <f t="shared" si="43"/>
        <v/>
      </c>
      <c r="Q121" s="168"/>
      <c r="R121" s="54" t="str">
        <f t="shared" si="34"/>
        <v/>
      </c>
      <c r="S121" s="55" t="str">
        <f t="shared" si="35"/>
        <v/>
      </c>
      <c r="T121" s="54" t="str">
        <f t="shared" si="36"/>
        <v/>
      </c>
      <c r="U121" s="54" t="str">
        <f t="shared" si="37"/>
        <v/>
      </c>
      <c r="V121" s="54" t="str">
        <f t="shared" si="40"/>
        <v/>
      </c>
      <c r="W121" s="54" t="str">
        <f t="shared" si="38"/>
        <v/>
      </c>
      <c r="X121" s="54" t="str">
        <f t="shared" si="39"/>
        <v/>
      </c>
    </row>
    <row r="122" spans="1:24" ht="39.75" customHeight="1" thickBot="1" x14ac:dyDescent="0.4">
      <c r="A122" s="11" t="str">
        <f t="shared" si="28"/>
        <v/>
      </c>
      <c r="B122" s="12" t="str">
        <f t="shared" si="28"/>
        <v/>
      </c>
      <c r="C122" s="12" t="str">
        <f t="shared" si="28"/>
        <v/>
      </c>
      <c r="D122" s="11" t="str">
        <f t="shared" si="41"/>
        <v/>
      </c>
      <c r="E122" s="11" t="str">
        <f t="shared" si="29"/>
        <v/>
      </c>
      <c r="F122" s="11" t="str">
        <f t="shared" si="30"/>
        <v/>
      </c>
      <c r="G122" s="12" t="str">
        <f t="shared" si="31"/>
        <v/>
      </c>
      <c r="H122" s="153" t="str">
        <f t="shared" si="32"/>
        <v/>
      </c>
      <c r="I122" s="154"/>
      <c r="J122" s="161"/>
      <c r="K122" s="162"/>
      <c r="L122" s="145" t="str">
        <f t="shared" si="42"/>
        <v/>
      </c>
      <c r="M122" s="146"/>
      <c r="N122" s="158" t="str">
        <f t="shared" si="33"/>
        <v/>
      </c>
      <c r="O122" s="158"/>
      <c r="P122" s="167" t="str">
        <f t="shared" si="43"/>
        <v/>
      </c>
      <c r="Q122" s="168"/>
      <c r="R122" s="54" t="str">
        <f t="shared" si="34"/>
        <v/>
      </c>
      <c r="S122" s="55" t="str">
        <f t="shared" si="35"/>
        <v/>
      </c>
      <c r="T122" s="54" t="str">
        <f t="shared" si="36"/>
        <v/>
      </c>
      <c r="U122" s="54" t="str">
        <f t="shared" si="37"/>
        <v/>
      </c>
      <c r="V122" s="54" t="str">
        <f t="shared" si="40"/>
        <v/>
      </c>
      <c r="W122" s="54" t="str">
        <f t="shared" si="38"/>
        <v/>
      </c>
      <c r="X122" s="54" t="str">
        <f t="shared" si="39"/>
        <v/>
      </c>
    </row>
    <row r="123" spans="1:24" ht="39.75" customHeight="1" thickBot="1" x14ac:dyDescent="0.4">
      <c r="A123" s="120"/>
      <c r="B123" s="120"/>
      <c r="C123" s="120"/>
      <c r="D123" s="120"/>
      <c r="E123" s="120"/>
      <c r="F123" s="120"/>
      <c r="G123" s="139" t="s">
        <v>431</v>
      </c>
      <c r="H123" s="164">
        <f>SUM(H113:H122)</f>
        <v>0</v>
      </c>
      <c r="I123" s="165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</row>
    <row r="124" spans="1:24" ht="28.5" customHeight="1" thickBot="1" x14ac:dyDescent="0.4">
      <c r="A124" s="119"/>
      <c r="B124" s="120"/>
      <c r="C124" s="120"/>
      <c r="D124" s="119"/>
      <c r="E124" s="119"/>
      <c r="F124" s="119"/>
      <c r="G124" s="125" t="s">
        <v>427</v>
      </c>
      <c r="H124" s="121"/>
      <c r="J124" s="164">
        <f>IF($M$94&lt;&gt;"-",IF(SUM(J113:J122)&lt;$M$94,SUM(J113:J122),$M$94),0)</f>
        <v>0</v>
      </c>
      <c r="K124" s="165"/>
      <c r="L124" s="124"/>
      <c r="M124" s="124"/>
      <c r="N124" s="124"/>
      <c r="O124" s="124"/>
      <c r="P124" s="122"/>
      <c r="Q124" s="122"/>
      <c r="R124" s="123"/>
      <c r="S124" s="124"/>
      <c r="T124" s="123"/>
      <c r="U124" s="123"/>
      <c r="V124" s="123"/>
      <c r="W124" s="123"/>
      <c r="X124" s="118"/>
    </row>
    <row r="125" spans="1:24" ht="30.75" customHeight="1" thickBot="1" x14ac:dyDescent="0.4">
      <c r="A125" s="77"/>
      <c r="B125" s="77"/>
      <c r="C125" s="77"/>
      <c r="D125" s="77"/>
      <c r="E125" s="77"/>
      <c r="F125" s="77"/>
      <c r="G125" s="79" t="str">
        <f>IF(J124&gt;0,"Razem po korekcie o niezrealizowane godzin pensum: ","Razem: ")</f>
        <v xml:space="preserve">Razem: </v>
      </c>
      <c r="J125" s="171">
        <f>IF(SUM(J113:J122)-IF(J124&lt;&gt;"-",IF(J124&gt;0,J124,0),0)&lt;0,"Pensum nie zostało zrealizowane",SUM(J113:J122)-IF(J124&lt;&gt;"-",IF(J124&gt;0,J124,0),0))</f>
        <v>0</v>
      </c>
      <c r="K125" s="172"/>
      <c r="L125" s="173"/>
      <c r="M125" s="173"/>
      <c r="N125" s="173" t="s">
        <v>428</v>
      </c>
      <c r="O125" s="173"/>
      <c r="P125" s="174">
        <f>IF(IF(J124&gt;0,-J124*MIN(N113:O122),0)+SUM(P113:Q122)&lt;0,"-",IF(J124&gt;0,-J124*MIN(N113:O122),0)+SUM(P113:Q122))</f>
        <v>0</v>
      </c>
      <c r="Q125" s="175"/>
      <c r="R125" s="81"/>
      <c r="S125" s="82"/>
      <c r="T125" s="81"/>
      <c r="U125" s="81"/>
      <c r="V125" s="81"/>
      <c r="W125" s="81"/>
      <c r="X125" s="81"/>
    </row>
    <row r="126" spans="1:24" ht="29.25" customHeight="1" x14ac:dyDescent="0.35">
      <c r="A126" s="98" t="s">
        <v>11</v>
      </c>
      <c r="B126" s="61" t="s">
        <v>9</v>
      </c>
      <c r="N126" s="104"/>
      <c r="O126" s="104"/>
    </row>
    <row r="127" spans="1:24" s="61" customFormat="1" x14ac:dyDescent="0.35"/>
    <row r="128" spans="1:24" s="61" customFormat="1" x14ac:dyDescent="0.35">
      <c r="F128" s="163"/>
      <c r="G128" s="163"/>
      <c r="H128" s="163"/>
      <c r="I128" s="163"/>
      <c r="M128" s="163" t="s">
        <v>147</v>
      </c>
      <c r="N128" s="163"/>
      <c r="O128" s="163"/>
      <c r="P128" s="163"/>
      <c r="Q128" s="163"/>
      <c r="R128" s="163"/>
      <c r="S128" s="163"/>
      <c r="T128" s="163"/>
      <c r="U128" s="163"/>
    </row>
    <row r="129" spans="1:25" s="61" customFormat="1" x14ac:dyDescent="0.35">
      <c r="B129" s="163"/>
      <c r="C129" s="163"/>
      <c r="F129" s="163" t="s">
        <v>149</v>
      </c>
      <c r="G129" s="163"/>
      <c r="H129" s="163"/>
      <c r="I129" s="163"/>
      <c r="M129" s="163" t="s">
        <v>143</v>
      </c>
      <c r="N129" s="163"/>
      <c r="O129" s="163"/>
      <c r="P129" s="163"/>
      <c r="Q129" s="163"/>
      <c r="R129" s="163"/>
      <c r="S129" s="163"/>
      <c r="T129" s="163"/>
      <c r="U129" s="163"/>
    </row>
    <row r="130" spans="1:25" s="61" customFormat="1" ht="15" customHeight="1" x14ac:dyDescent="0.35">
      <c r="F130" s="105"/>
      <c r="G130" s="105"/>
      <c r="H130" s="105"/>
      <c r="I130" s="105"/>
      <c r="N130" s="106"/>
      <c r="O130" s="106"/>
      <c r="P130" s="106"/>
      <c r="S130" s="65"/>
    </row>
    <row r="131" spans="1:25" s="61" customFormat="1" ht="14.25" customHeight="1" x14ac:dyDescent="0.35">
      <c r="B131" s="195"/>
      <c r="C131" s="195"/>
      <c r="F131" s="221"/>
      <c r="G131" s="221"/>
      <c r="H131" s="221"/>
      <c r="I131" s="221"/>
      <c r="J131" s="106"/>
      <c r="K131" s="106"/>
      <c r="L131" s="106"/>
      <c r="M131" s="106"/>
      <c r="N131" s="106"/>
      <c r="O131" s="106"/>
      <c r="P131" s="106"/>
      <c r="Q131" s="106"/>
      <c r="S131" s="65"/>
    </row>
    <row r="132" spans="1:25" s="61" customFormat="1" ht="12.75" customHeight="1" x14ac:dyDescent="0.35">
      <c r="B132" s="204"/>
      <c r="C132" s="204"/>
      <c r="D132" s="85"/>
      <c r="E132" s="85"/>
      <c r="F132" s="166"/>
      <c r="G132" s="166"/>
      <c r="H132" s="166"/>
      <c r="I132" s="166"/>
      <c r="J132" s="107"/>
      <c r="K132" s="107"/>
      <c r="L132" s="107"/>
      <c r="M132" s="144"/>
      <c r="N132" s="144"/>
      <c r="O132" s="144"/>
      <c r="P132" s="144"/>
      <c r="Q132" s="144"/>
      <c r="R132" s="144"/>
      <c r="S132" s="144"/>
      <c r="T132" s="144"/>
      <c r="U132" s="144"/>
    </row>
    <row r="133" spans="1:25" s="61" customFormat="1" ht="13" x14ac:dyDescent="0.35">
      <c r="B133" s="195" t="s">
        <v>135</v>
      </c>
      <c r="C133" s="195"/>
      <c r="D133" s="85"/>
      <c r="E133" s="85"/>
      <c r="F133" s="221" t="s">
        <v>145</v>
      </c>
      <c r="G133" s="221"/>
      <c r="H133" s="221"/>
      <c r="I133" s="221"/>
      <c r="J133" s="107"/>
      <c r="K133" s="107"/>
      <c r="L133" s="107"/>
      <c r="M133" s="195" t="s">
        <v>146</v>
      </c>
      <c r="N133" s="195"/>
      <c r="O133" s="195"/>
      <c r="P133" s="195"/>
      <c r="Q133" s="195"/>
      <c r="R133" s="195"/>
      <c r="S133" s="195"/>
      <c r="T133" s="195"/>
      <c r="U133" s="195"/>
    </row>
    <row r="134" spans="1:25" s="61" customFormat="1" ht="13" x14ac:dyDescent="0.35">
      <c r="B134" s="204" t="s">
        <v>150</v>
      </c>
      <c r="C134" s="204"/>
      <c r="D134" s="85"/>
      <c r="E134" s="85"/>
      <c r="F134" s="166" t="s">
        <v>153</v>
      </c>
      <c r="G134" s="166"/>
      <c r="H134" s="166"/>
      <c r="I134" s="166"/>
      <c r="J134" s="107"/>
      <c r="K134" s="107"/>
      <c r="L134" s="107"/>
      <c r="M134" s="144" t="s">
        <v>144</v>
      </c>
      <c r="N134" s="144"/>
      <c r="O134" s="144"/>
      <c r="P134" s="144"/>
      <c r="Q134" s="144"/>
      <c r="R134" s="144"/>
      <c r="S134" s="144"/>
      <c r="T134" s="144"/>
      <c r="U134" s="144"/>
    </row>
    <row r="135" spans="1:25" s="61" customFormat="1" ht="13" x14ac:dyDescent="0.35">
      <c r="B135" s="87"/>
      <c r="C135" s="87"/>
      <c r="D135" s="85"/>
      <c r="E135" s="85"/>
      <c r="F135" s="166" t="s">
        <v>152</v>
      </c>
      <c r="G135" s="166"/>
      <c r="H135" s="166"/>
      <c r="I135" s="166"/>
      <c r="J135" s="107"/>
      <c r="K135" s="107"/>
      <c r="L135" s="107"/>
      <c r="M135" s="88"/>
      <c r="N135" s="88"/>
      <c r="O135" s="88"/>
      <c r="P135" s="88"/>
      <c r="Q135" s="88"/>
      <c r="R135" s="88"/>
      <c r="S135" s="108"/>
      <c r="T135" s="88"/>
      <c r="U135" s="88"/>
    </row>
    <row r="136" spans="1:25" s="61" customFormat="1" ht="13" x14ac:dyDescent="0.35">
      <c r="B136" s="87"/>
      <c r="C136" s="87"/>
      <c r="D136" s="85"/>
      <c r="E136" s="85"/>
      <c r="F136" s="108"/>
      <c r="G136" s="108"/>
      <c r="H136" s="108"/>
      <c r="I136" s="108"/>
      <c r="J136" s="107"/>
      <c r="K136" s="107"/>
      <c r="L136" s="107"/>
      <c r="M136" s="88"/>
      <c r="N136" s="88"/>
      <c r="O136" s="88"/>
      <c r="P136" s="88"/>
      <c r="Q136" s="88"/>
      <c r="R136" s="88"/>
      <c r="S136" s="108"/>
      <c r="T136" s="88"/>
      <c r="U136" s="88"/>
    </row>
    <row r="137" spans="1:25" s="100" customFormat="1" ht="13" x14ac:dyDescent="0.35">
      <c r="B137" s="109"/>
      <c r="C137" s="109"/>
      <c r="D137" s="110"/>
      <c r="E137" s="110"/>
      <c r="F137" s="109"/>
      <c r="G137" s="109"/>
      <c r="H137" s="109"/>
      <c r="I137" s="109"/>
      <c r="J137" s="111"/>
      <c r="K137" s="111"/>
      <c r="L137" s="111"/>
      <c r="M137" s="112"/>
      <c r="N137" s="112"/>
      <c r="O137" s="89" t="s">
        <v>163</v>
      </c>
      <c r="P137" s="170">
        <f ca="1">TODAY()</f>
        <v>44823</v>
      </c>
      <c r="Q137" s="170"/>
      <c r="R137" s="170"/>
      <c r="S137" s="109"/>
      <c r="T137" s="112"/>
      <c r="U137" s="112"/>
    </row>
    <row r="138" spans="1:25" s="61" customFormat="1" ht="17.5" x14ac:dyDescent="0.35">
      <c r="B138" s="87"/>
      <c r="C138" s="87"/>
      <c r="D138" s="85"/>
      <c r="E138" s="85"/>
      <c r="F138" s="108"/>
      <c r="G138" s="108"/>
      <c r="H138" s="108"/>
      <c r="I138" s="108"/>
      <c r="J138" s="107"/>
      <c r="K138" s="107"/>
      <c r="L138" s="107"/>
      <c r="M138" s="64" t="s">
        <v>132</v>
      </c>
      <c r="N138" s="63"/>
      <c r="O138" s="67"/>
      <c r="P138" s="206"/>
      <c r="Q138" s="206"/>
      <c r="R138" s="206"/>
      <c r="S138" s="206"/>
      <c r="T138" s="206"/>
      <c r="U138" s="206"/>
      <c r="V138" s="206"/>
    </row>
    <row r="139" spans="1:25" s="61" customFormat="1" ht="17.5" x14ac:dyDescent="0.35">
      <c r="B139" s="126"/>
      <c r="C139" s="126"/>
      <c r="D139" s="85"/>
      <c r="E139" s="85"/>
      <c r="F139" s="127"/>
      <c r="G139" s="127"/>
      <c r="H139" s="127"/>
      <c r="I139" s="127"/>
      <c r="J139" s="107"/>
      <c r="K139" s="107"/>
      <c r="L139" s="107"/>
      <c r="M139" s="64"/>
      <c r="N139" s="63"/>
      <c r="O139" s="67"/>
      <c r="P139" s="92"/>
      <c r="Q139" s="92"/>
      <c r="R139" s="92"/>
      <c r="S139" s="92"/>
      <c r="T139" s="92"/>
      <c r="U139" s="92"/>
      <c r="V139" s="92"/>
    </row>
    <row r="140" spans="1:25" s="61" customFormat="1" ht="20" x14ac:dyDescent="0.35">
      <c r="A140" s="152" t="s">
        <v>389</v>
      </c>
      <c r="B140" s="152"/>
      <c r="C140" s="152"/>
      <c r="D140" s="152"/>
      <c r="E140" s="152"/>
      <c r="F140" s="152"/>
      <c r="G140" s="152"/>
      <c r="H140" s="152"/>
      <c r="I140" s="152"/>
      <c r="J140" s="152"/>
      <c r="K140" s="152"/>
      <c r="L140" s="152"/>
      <c r="M140" s="152"/>
      <c r="N140" s="152"/>
      <c r="O140" s="152"/>
      <c r="P140" s="152"/>
      <c r="Q140" s="152"/>
      <c r="R140" s="152"/>
      <c r="S140" s="152"/>
      <c r="T140" s="152"/>
      <c r="U140" s="152"/>
      <c r="V140" s="152"/>
      <c r="W140" s="152"/>
      <c r="X140" s="152"/>
      <c r="Y140" s="152"/>
    </row>
    <row r="141" spans="1:25" s="61" customFormat="1" ht="22.5" customHeight="1" x14ac:dyDescent="0.35">
      <c r="A141" s="101"/>
      <c r="B141" s="101"/>
      <c r="C141" s="101"/>
      <c r="G141" s="66" t="s">
        <v>137</v>
      </c>
      <c r="H141" s="159" t="s">
        <v>453</v>
      </c>
      <c r="I141" s="159"/>
      <c r="J141" s="159"/>
      <c r="K141" s="62"/>
      <c r="L141" s="66" t="s">
        <v>138</v>
      </c>
      <c r="M141" s="159" t="s">
        <v>454</v>
      </c>
      <c r="N141" s="159"/>
      <c r="O141" s="159"/>
      <c r="P141" s="159"/>
      <c r="Q141" s="159"/>
      <c r="S141" s="65"/>
    </row>
    <row r="142" spans="1:25" s="61" customFormat="1" ht="17.5" x14ac:dyDescent="0.35">
      <c r="A142" s="101"/>
      <c r="B142" s="101"/>
      <c r="C142" s="101"/>
      <c r="G142" s="66"/>
      <c r="H142" s="102"/>
      <c r="I142" s="102"/>
      <c r="J142" s="102"/>
      <c r="K142" s="62"/>
      <c r="L142" s="66"/>
      <c r="M142" s="102"/>
      <c r="N142" s="102"/>
      <c r="O142" s="102"/>
      <c r="P142" s="102"/>
      <c r="Q142" s="102"/>
      <c r="S142" s="65"/>
    </row>
    <row r="143" spans="1:25" s="61" customFormat="1" x14ac:dyDescent="0.35">
      <c r="S143" s="65"/>
    </row>
    <row r="144" spans="1:25" s="72" customFormat="1" ht="13.5" customHeight="1" x14ac:dyDescent="0.35">
      <c r="A144" s="210" t="s">
        <v>139</v>
      </c>
      <c r="B144" s="210"/>
      <c r="C144" s="210"/>
      <c r="S144" s="73"/>
    </row>
    <row r="145" spans="1:24" s="61" customFormat="1" ht="24" customHeight="1" x14ac:dyDescent="0.35">
      <c r="A145" s="44" t="s">
        <v>0</v>
      </c>
      <c r="B145" s="207" t="str">
        <f>$B$7</f>
        <v>ASYSTENT</v>
      </c>
      <c r="C145" s="207"/>
      <c r="D145" s="208" t="str">
        <f>$D$7</f>
        <v>X Y</v>
      </c>
      <c r="E145" s="208"/>
      <c r="F145" s="208"/>
      <c r="G145" s="208"/>
      <c r="H145" s="208"/>
      <c r="I145" s="208"/>
      <c r="J145" s="208"/>
      <c r="S145" s="65"/>
    </row>
    <row r="146" spans="1:24" s="61" customFormat="1" ht="18.5" thickBot="1" x14ac:dyDescent="0.4">
      <c r="A146" s="103"/>
      <c r="B146" s="209" t="s">
        <v>382</v>
      </c>
      <c r="C146" s="209"/>
      <c r="D146" s="209" t="s">
        <v>445</v>
      </c>
      <c r="E146" s="209"/>
      <c r="F146" s="209"/>
      <c r="G146" s="209"/>
      <c r="H146" s="209"/>
      <c r="I146" s="209"/>
      <c r="J146" s="209"/>
      <c r="S146" s="65"/>
    </row>
    <row r="147" spans="1:24" s="74" customFormat="1" ht="79.5" customHeight="1" thickBot="1" x14ac:dyDescent="0.4">
      <c r="A147" s="9" t="s">
        <v>6</v>
      </c>
      <c r="B147" s="10" t="s">
        <v>1</v>
      </c>
      <c r="C147" s="10" t="s">
        <v>2</v>
      </c>
      <c r="D147" s="6" t="s">
        <v>170</v>
      </c>
      <c r="E147" s="235" t="str">
        <f>E112</f>
        <v>Poziom studiów</v>
      </c>
      <c r="F147" s="235" t="s">
        <v>3</v>
      </c>
      <c r="G147" s="10" t="s">
        <v>4</v>
      </c>
      <c r="H147" s="178" t="str">
        <f>H112</f>
        <v>Liczba godzin ponadwymiarowych do rozliczenia</v>
      </c>
      <c r="I147" s="179"/>
      <c r="J147" s="182" t="str">
        <f>J112</f>
        <v>Liczba zrealizowanych godzin ponadwymiarowych we wskazanym okresie</v>
      </c>
      <c r="K147" s="183"/>
      <c r="L147" s="178" t="s">
        <v>148</v>
      </c>
      <c r="M147" s="179"/>
      <c r="N147" s="155" t="s">
        <v>133</v>
      </c>
      <c r="O147" s="157"/>
      <c r="P147" s="155" t="s">
        <v>10</v>
      </c>
      <c r="Q147" s="157"/>
      <c r="R147" s="155" t="s">
        <v>129</v>
      </c>
      <c r="S147" s="156"/>
      <c r="T147" s="156"/>
      <c r="U147" s="156"/>
      <c r="V147" s="156"/>
      <c r="W147" s="156"/>
      <c r="X147" s="157"/>
    </row>
    <row r="148" spans="1:24" ht="39.75" customHeight="1" x14ac:dyDescent="0.35">
      <c r="A148" s="7" t="str">
        <f t="shared" ref="A148:C157" si="44">IF(A44=0,"",A44)</f>
        <v/>
      </c>
      <c r="B148" s="13" t="str">
        <f t="shared" si="44"/>
        <v/>
      </c>
      <c r="C148" s="13" t="str">
        <f t="shared" si="44"/>
        <v/>
      </c>
      <c r="D148" s="7" t="str">
        <f t="shared" ref="D148:D157" si="45">IF(OR(D44="niestacjonarne",D44="STAŻ ARTYSTYCZNY",D44="podyplomowe",D44="kurs przygotowawczy",D44="kurs konsultacyjny"),D44,"")</f>
        <v/>
      </c>
      <c r="E148" s="7" t="str">
        <f t="shared" ref="E148:E157" si="46">IF(D148="","",E44)</f>
        <v/>
      </c>
      <c r="F148" s="7" t="str">
        <f t="shared" ref="F148:F157" si="47">IF(D148="","",F44)</f>
        <v/>
      </c>
      <c r="G148" s="7" t="str">
        <f t="shared" ref="G148:G157" si="48">IF(D148="","",G44)</f>
        <v/>
      </c>
      <c r="H148" s="180" t="str">
        <f t="shared" ref="H148:H157" si="49">IF(D148="","",M44)</f>
        <v/>
      </c>
      <c r="I148" s="181"/>
      <c r="J148" s="226"/>
      <c r="K148" s="227"/>
      <c r="L148" s="230" t="str">
        <f>IF(H148="","",H148-J148)</f>
        <v/>
      </c>
      <c r="M148" s="231"/>
      <c r="N148" s="150" t="str">
        <f t="shared" ref="N148:N157" si="50">IF(D148="","",N44)</f>
        <v/>
      </c>
      <c r="O148" s="151"/>
      <c r="P148" s="150" t="str">
        <f>IF(D148="","",J148*N148)</f>
        <v/>
      </c>
      <c r="Q148" s="151"/>
      <c r="R148" s="55" t="str">
        <f t="shared" ref="R148:R157" si="51">IF(D148="","",R44)</f>
        <v/>
      </c>
      <c r="S148" s="55" t="str">
        <f t="shared" ref="S148:S157" si="52">IF(D148="","",S44)</f>
        <v/>
      </c>
      <c r="T148" s="55" t="str">
        <f t="shared" ref="T148:T157" si="53">IF(D148="","",T44)</f>
        <v/>
      </c>
      <c r="U148" s="55" t="str">
        <f t="shared" ref="U148:U157" si="54">IF(D148="","",U44)</f>
        <v/>
      </c>
      <c r="V148" s="55" t="str">
        <f t="shared" ref="V148:V157" si="55">IF(D148="","",V44)</f>
        <v/>
      </c>
      <c r="W148" s="55" t="str">
        <f>IF($D148="","",W44)</f>
        <v/>
      </c>
      <c r="X148" s="55" t="str">
        <f>IF($D148="","",X44)</f>
        <v/>
      </c>
    </row>
    <row r="149" spans="1:24" ht="39.75" customHeight="1" x14ac:dyDescent="0.35">
      <c r="A149" s="7" t="str">
        <f t="shared" si="44"/>
        <v/>
      </c>
      <c r="B149" s="13" t="str">
        <f t="shared" si="44"/>
        <v/>
      </c>
      <c r="C149" s="13" t="str">
        <f t="shared" si="44"/>
        <v/>
      </c>
      <c r="D149" s="7" t="str">
        <f>IF(OR(D45="niestacjonarne",D45="STAŻ ARTYSTYCZNY",D45="podyplomowe",D45="kurs przygotowawczy",D45="kurs konsultacyjny"),D45,"")</f>
        <v/>
      </c>
      <c r="E149" s="7" t="str">
        <f t="shared" si="46"/>
        <v/>
      </c>
      <c r="F149" s="7" t="str">
        <f t="shared" si="47"/>
        <v/>
      </c>
      <c r="G149" s="13" t="str">
        <f t="shared" si="48"/>
        <v/>
      </c>
      <c r="H149" s="145" t="str">
        <f t="shared" si="49"/>
        <v/>
      </c>
      <c r="I149" s="146"/>
      <c r="J149" s="148"/>
      <c r="K149" s="149"/>
      <c r="L149" s="147" t="str">
        <f t="shared" ref="L149:L157" si="56">IF(H149="","",H149-J149)</f>
        <v/>
      </c>
      <c r="M149" s="147"/>
      <c r="N149" s="158" t="str">
        <f t="shared" si="50"/>
        <v/>
      </c>
      <c r="O149" s="158"/>
      <c r="P149" s="158" t="str">
        <f t="shared" ref="P149:P157" si="57">IF(D149="","",J149*N149)</f>
        <v/>
      </c>
      <c r="Q149" s="158"/>
      <c r="R149" s="55" t="str">
        <f t="shared" si="51"/>
        <v/>
      </c>
      <c r="S149" s="55" t="str">
        <f t="shared" si="52"/>
        <v/>
      </c>
      <c r="T149" s="55" t="str">
        <f t="shared" si="53"/>
        <v/>
      </c>
      <c r="U149" s="55" t="str">
        <f t="shared" si="54"/>
        <v/>
      </c>
      <c r="V149" s="55" t="str">
        <f t="shared" si="55"/>
        <v/>
      </c>
      <c r="W149" s="55" t="str">
        <f t="shared" ref="W149:W157" si="58">IF(D149="","",W45)</f>
        <v/>
      </c>
      <c r="X149" s="55" t="str">
        <f t="shared" ref="X149:X157" si="59">IF($D149="","",X45)</f>
        <v/>
      </c>
    </row>
    <row r="150" spans="1:24" ht="39.75" customHeight="1" x14ac:dyDescent="0.35">
      <c r="A150" s="7" t="str">
        <f t="shared" si="44"/>
        <v/>
      </c>
      <c r="B150" s="13" t="str">
        <f t="shared" si="44"/>
        <v/>
      </c>
      <c r="C150" s="13" t="str">
        <f t="shared" si="44"/>
        <v/>
      </c>
      <c r="D150" s="7" t="str">
        <f t="shared" si="45"/>
        <v/>
      </c>
      <c r="E150" s="7" t="str">
        <f t="shared" si="46"/>
        <v/>
      </c>
      <c r="F150" s="7" t="str">
        <f t="shared" si="47"/>
        <v/>
      </c>
      <c r="G150" s="13" t="str">
        <f t="shared" si="48"/>
        <v/>
      </c>
      <c r="H150" s="145" t="str">
        <f t="shared" si="49"/>
        <v/>
      </c>
      <c r="I150" s="146"/>
      <c r="J150" s="148"/>
      <c r="K150" s="149"/>
      <c r="L150" s="147" t="str">
        <f>IF(H150="","",H150-J150)</f>
        <v/>
      </c>
      <c r="M150" s="147"/>
      <c r="N150" s="158" t="str">
        <f t="shared" si="50"/>
        <v/>
      </c>
      <c r="O150" s="158"/>
      <c r="P150" s="158" t="str">
        <f t="shared" si="57"/>
        <v/>
      </c>
      <c r="Q150" s="158"/>
      <c r="R150" s="55" t="str">
        <f t="shared" si="51"/>
        <v/>
      </c>
      <c r="S150" s="55" t="str">
        <f t="shared" si="52"/>
        <v/>
      </c>
      <c r="T150" s="55" t="str">
        <f t="shared" si="53"/>
        <v/>
      </c>
      <c r="U150" s="55" t="str">
        <f t="shared" si="54"/>
        <v/>
      </c>
      <c r="V150" s="55" t="str">
        <f t="shared" si="55"/>
        <v/>
      </c>
      <c r="W150" s="55" t="str">
        <f t="shared" si="58"/>
        <v/>
      </c>
      <c r="X150" s="55" t="str">
        <f t="shared" si="59"/>
        <v/>
      </c>
    </row>
    <row r="151" spans="1:24" ht="39.75" customHeight="1" x14ac:dyDescent="0.35">
      <c r="A151" s="7" t="str">
        <f t="shared" si="44"/>
        <v/>
      </c>
      <c r="B151" s="13" t="str">
        <f t="shared" si="44"/>
        <v/>
      </c>
      <c r="C151" s="13" t="str">
        <f t="shared" si="44"/>
        <v/>
      </c>
      <c r="D151" s="7" t="str">
        <f t="shared" si="45"/>
        <v/>
      </c>
      <c r="E151" s="7" t="str">
        <f t="shared" si="46"/>
        <v/>
      </c>
      <c r="F151" s="7" t="str">
        <f t="shared" si="47"/>
        <v/>
      </c>
      <c r="G151" s="13" t="str">
        <f t="shared" si="48"/>
        <v/>
      </c>
      <c r="H151" s="145" t="str">
        <f t="shared" si="49"/>
        <v/>
      </c>
      <c r="I151" s="146"/>
      <c r="J151" s="148"/>
      <c r="K151" s="149"/>
      <c r="L151" s="147" t="str">
        <f t="shared" si="56"/>
        <v/>
      </c>
      <c r="M151" s="147"/>
      <c r="N151" s="158" t="str">
        <f t="shared" si="50"/>
        <v/>
      </c>
      <c r="O151" s="158"/>
      <c r="P151" s="158" t="str">
        <f t="shared" si="57"/>
        <v/>
      </c>
      <c r="Q151" s="158"/>
      <c r="R151" s="55" t="str">
        <f t="shared" si="51"/>
        <v/>
      </c>
      <c r="S151" s="55" t="str">
        <f t="shared" si="52"/>
        <v/>
      </c>
      <c r="T151" s="55" t="str">
        <f t="shared" si="53"/>
        <v/>
      </c>
      <c r="U151" s="55" t="str">
        <f t="shared" si="54"/>
        <v/>
      </c>
      <c r="V151" s="55" t="str">
        <f t="shared" si="55"/>
        <v/>
      </c>
      <c r="W151" s="55" t="str">
        <f t="shared" si="58"/>
        <v/>
      </c>
      <c r="X151" s="55" t="str">
        <f t="shared" si="59"/>
        <v/>
      </c>
    </row>
    <row r="152" spans="1:24" ht="39.75" customHeight="1" x14ac:dyDescent="0.35">
      <c r="A152" s="7" t="str">
        <f t="shared" si="44"/>
        <v/>
      </c>
      <c r="B152" s="13" t="str">
        <f t="shared" si="44"/>
        <v/>
      </c>
      <c r="C152" s="13" t="str">
        <f t="shared" si="44"/>
        <v/>
      </c>
      <c r="D152" s="7" t="str">
        <f t="shared" si="45"/>
        <v/>
      </c>
      <c r="E152" s="7" t="str">
        <f t="shared" si="46"/>
        <v/>
      </c>
      <c r="F152" s="7" t="str">
        <f t="shared" si="47"/>
        <v/>
      </c>
      <c r="G152" s="13" t="str">
        <f t="shared" si="48"/>
        <v/>
      </c>
      <c r="H152" s="145" t="str">
        <f t="shared" si="49"/>
        <v/>
      </c>
      <c r="I152" s="146"/>
      <c r="J152" s="148"/>
      <c r="K152" s="149"/>
      <c r="L152" s="147" t="str">
        <f t="shared" si="56"/>
        <v/>
      </c>
      <c r="M152" s="147"/>
      <c r="N152" s="158" t="str">
        <f t="shared" si="50"/>
        <v/>
      </c>
      <c r="O152" s="158"/>
      <c r="P152" s="158" t="str">
        <f t="shared" si="57"/>
        <v/>
      </c>
      <c r="Q152" s="158"/>
      <c r="R152" s="55" t="str">
        <f t="shared" si="51"/>
        <v/>
      </c>
      <c r="S152" s="55" t="str">
        <f t="shared" si="52"/>
        <v/>
      </c>
      <c r="T152" s="55" t="str">
        <f t="shared" si="53"/>
        <v/>
      </c>
      <c r="U152" s="55" t="str">
        <f t="shared" si="54"/>
        <v/>
      </c>
      <c r="V152" s="55" t="str">
        <f t="shared" si="55"/>
        <v/>
      </c>
      <c r="W152" s="55" t="str">
        <f t="shared" si="58"/>
        <v/>
      </c>
      <c r="X152" s="55" t="str">
        <f t="shared" si="59"/>
        <v/>
      </c>
    </row>
    <row r="153" spans="1:24" ht="39.75" customHeight="1" x14ac:dyDescent="0.35">
      <c r="A153" s="7" t="str">
        <f t="shared" si="44"/>
        <v/>
      </c>
      <c r="B153" s="13" t="str">
        <f t="shared" si="44"/>
        <v/>
      </c>
      <c r="C153" s="13" t="str">
        <f t="shared" si="44"/>
        <v/>
      </c>
      <c r="D153" s="7" t="str">
        <f t="shared" si="45"/>
        <v/>
      </c>
      <c r="E153" s="7" t="str">
        <f t="shared" si="46"/>
        <v/>
      </c>
      <c r="F153" s="7" t="str">
        <f t="shared" si="47"/>
        <v/>
      </c>
      <c r="G153" s="13" t="str">
        <f t="shared" si="48"/>
        <v/>
      </c>
      <c r="H153" s="145" t="str">
        <f t="shared" si="49"/>
        <v/>
      </c>
      <c r="I153" s="146"/>
      <c r="J153" s="148"/>
      <c r="K153" s="149"/>
      <c r="L153" s="147" t="str">
        <f>IF(H153="","",H153-J153)</f>
        <v/>
      </c>
      <c r="M153" s="147"/>
      <c r="N153" s="158" t="str">
        <f t="shared" si="50"/>
        <v/>
      </c>
      <c r="O153" s="158"/>
      <c r="P153" s="158" t="str">
        <f t="shared" si="57"/>
        <v/>
      </c>
      <c r="Q153" s="158"/>
      <c r="R153" s="55" t="str">
        <f t="shared" si="51"/>
        <v/>
      </c>
      <c r="S153" s="55" t="str">
        <f t="shared" si="52"/>
        <v/>
      </c>
      <c r="T153" s="55" t="str">
        <f t="shared" si="53"/>
        <v/>
      </c>
      <c r="U153" s="55" t="str">
        <f t="shared" si="54"/>
        <v/>
      </c>
      <c r="V153" s="55" t="str">
        <f t="shared" si="55"/>
        <v/>
      </c>
      <c r="W153" s="55" t="str">
        <f t="shared" si="58"/>
        <v/>
      </c>
      <c r="X153" s="55" t="str">
        <f t="shared" si="59"/>
        <v/>
      </c>
    </row>
    <row r="154" spans="1:24" ht="39.75" customHeight="1" x14ac:dyDescent="0.35">
      <c r="A154" s="7" t="str">
        <f t="shared" si="44"/>
        <v/>
      </c>
      <c r="B154" s="13" t="str">
        <f t="shared" si="44"/>
        <v/>
      </c>
      <c r="C154" s="13" t="str">
        <f t="shared" si="44"/>
        <v/>
      </c>
      <c r="D154" s="7" t="str">
        <f t="shared" si="45"/>
        <v/>
      </c>
      <c r="E154" s="7" t="str">
        <f t="shared" si="46"/>
        <v/>
      </c>
      <c r="F154" s="7" t="str">
        <f t="shared" si="47"/>
        <v/>
      </c>
      <c r="G154" s="13" t="str">
        <f t="shared" si="48"/>
        <v/>
      </c>
      <c r="H154" s="145" t="str">
        <f t="shared" si="49"/>
        <v/>
      </c>
      <c r="I154" s="146"/>
      <c r="J154" s="148"/>
      <c r="K154" s="149"/>
      <c r="L154" s="147" t="str">
        <f t="shared" si="56"/>
        <v/>
      </c>
      <c r="M154" s="147"/>
      <c r="N154" s="158" t="str">
        <f t="shared" si="50"/>
        <v/>
      </c>
      <c r="O154" s="158"/>
      <c r="P154" s="158" t="str">
        <f t="shared" si="57"/>
        <v/>
      </c>
      <c r="Q154" s="158"/>
      <c r="R154" s="55" t="str">
        <f t="shared" si="51"/>
        <v/>
      </c>
      <c r="S154" s="55" t="str">
        <f t="shared" si="52"/>
        <v/>
      </c>
      <c r="T154" s="55" t="str">
        <f t="shared" si="53"/>
        <v/>
      </c>
      <c r="U154" s="55" t="str">
        <f t="shared" si="54"/>
        <v/>
      </c>
      <c r="V154" s="55" t="str">
        <f t="shared" si="55"/>
        <v/>
      </c>
      <c r="W154" s="55" t="str">
        <f t="shared" si="58"/>
        <v/>
      </c>
      <c r="X154" s="55" t="str">
        <f t="shared" si="59"/>
        <v/>
      </c>
    </row>
    <row r="155" spans="1:24" ht="39.75" customHeight="1" x14ac:dyDescent="0.35">
      <c r="A155" s="7" t="str">
        <f t="shared" si="44"/>
        <v/>
      </c>
      <c r="B155" s="13" t="str">
        <f t="shared" si="44"/>
        <v/>
      </c>
      <c r="C155" s="13" t="str">
        <f t="shared" si="44"/>
        <v/>
      </c>
      <c r="D155" s="7" t="str">
        <f t="shared" si="45"/>
        <v/>
      </c>
      <c r="E155" s="7" t="str">
        <f t="shared" si="46"/>
        <v/>
      </c>
      <c r="F155" s="7" t="str">
        <f t="shared" si="47"/>
        <v/>
      </c>
      <c r="G155" s="13" t="str">
        <f t="shared" si="48"/>
        <v/>
      </c>
      <c r="H155" s="145" t="str">
        <f t="shared" si="49"/>
        <v/>
      </c>
      <c r="I155" s="146"/>
      <c r="J155" s="148"/>
      <c r="K155" s="149"/>
      <c r="L155" s="147" t="str">
        <f>IF(H155="","",H155-J155)</f>
        <v/>
      </c>
      <c r="M155" s="147"/>
      <c r="N155" s="158" t="str">
        <f t="shared" si="50"/>
        <v/>
      </c>
      <c r="O155" s="158"/>
      <c r="P155" s="158" t="str">
        <f t="shared" si="57"/>
        <v/>
      </c>
      <c r="Q155" s="158"/>
      <c r="R155" s="55" t="str">
        <f t="shared" si="51"/>
        <v/>
      </c>
      <c r="S155" s="55" t="str">
        <f t="shared" si="52"/>
        <v/>
      </c>
      <c r="T155" s="55" t="str">
        <f t="shared" si="53"/>
        <v/>
      </c>
      <c r="U155" s="55" t="str">
        <f t="shared" si="54"/>
        <v/>
      </c>
      <c r="V155" s="55" t="str">
        <f t="shared" si="55"/>
        <v/>
      </c>
      <c r="W155" s="55" t="str">
        <f t="shared" si="58"/>
        <v/>
      </c>
      <c r="X155" s="55" t="str">
        <f t="shared" si="59"/>
        <v/>
      </c>
    </row>
    <row r="156" spans="1:24" ht="39.75" customHeight="1" x14ac:dyDescent="0.35">
      <c r="A156" s="7" t="str">
        <f t="shared" si="44"/>
        <v/>
      </c>
      <c r="B156" s="13" t="str">
        <f t="shared" si="44"/>
        <v/>
      </c>
      <c r="C156" s="13" t="str">
        <f t="shared" si="44"/>
        <v/>
      </c>
      <c r="D156" s="7" t="str">
        <f t="shared" si="45"/>
        <v/>
      </c>
      <c r="E156" s="7" t="str">
        <f t="shared" si="46"/>
        <v/>
      </c>
      <c r="F156" s="7" t="str">
        <f t="shared" si="47"/>
        <v/>
      </c>
      <c r="G156" s="13" t="str">
        <f t="shared" si="48"/>
        <v/>
      </c>
      <c r="H156" s="145" t="str">
        <f t="shared" si="49"/>
        <v/>
      </c>
      <c r="I156" s="146"/>
      <c r="J156" s="148"/>
      <c r="K156" s="149"/>
      <c r="L156" s="147" t="str">
        <f>IF(H156="","",H156-J156)</f>
        <v/>
      </c>
      <c r="M156" s="147"/>
      <c r="N156" s="158" t="str">
        <f t="shared" si="50"/>
        <v/>
      </c>
      <c r="O156" s="158"/>
      <c r="P156" s="158" t="str">
        <f t="shared" si="57"/>
        <v/>
      </c>
      <c r="Q156" s="158"/>
      <c r="R156" s="55" t="str">
        <f t="shared" si="51"/>
        <v/>
      </c>
      <c r="S156" s="55" t="str">
        <f t="shared" si="52"/>
        <v/>
      </c>
      <c r="T156" s="55" t="str">
        <f t="shared" si="53"/>
        <v/>
      </c>
      <c r="U156" s="55" t="str">
        <f t="shared" si="54"/>
        <v/>
      </c>
      <c r="V156" s="55" t="str">
        <f t="shared" si="55"/>
        <v/>
      </c>
      <c r="W156" s="55" t="str">
        <f t="shared" si="58"/>
        <v/>
      </c>
      <c r="X156" s="55" t="str">
        <f t="shared" si="59"/>
        <v/>
      </c>
    </row>
    <row r="157" spans="1:24" ht="39.75" customHeight="1" thickBot="1" x14ac:dyDescent="0.4">
      <c r="A157" s="7" t="str">
        <f t="shared" si="44"/>
        <v/>
      </c>
      <c r="B157" s="13" t="str">
        <f t="shared" si="44"/>
        <v/>
      </c>
      <c r="C157" s="13" t="str">
        <f t="shared" si="44"/>
        <v/>
      </c>
      <c r="D157" s="7" t="str">
        <f t="shared" si="45"/>
        <v/>
      </c>
      <c r="E157" s="7" t="str">
        <f t="shared" si="46"/>
        <v/>
      </c>
      <c r="F157" s="7" t="str">
        <f t="shared" si="47"/>
        <v/>
      </c>
      <c r="G157" s="13" t="str">
        <f t="shared" si="48"/>
        <v/>
      </c>
      <c r="H157" s="222" t="str">
        <f t="shared" si="49"/>
        <v/>
      </c>
      <c r="I157" s="223"/>
      <c r="J157" s="161"/>
      <c r="K157" s="162"/>
      <c r="L157" s="224" t="str">
        <f t="shared" si="56"/>
        <v/>
      </c>
      <c r="M157" s="225"/>
      <c r="N157" s="158" t="str">
        <f t="shared" si="50"/>
        <v/>
      </c>
      <c r="O157" s="158"/>
      <c r="P157" s="228" t="str">
        <f t="shared" si="57"/>
        <v/>
      </c>
      <c r="Q157" s="229"/>
      <c r="R157" s="55" t="str">
        <f t="shared" si="51"/>
        <v/>
      </c>
      <c r="S157" s="55" t="str">
        <f t="shared" si="52"/>
        <v/>
      </c>
      <c r="T157" s="55" t="str">
        <f t="shared" si="53"/>
        <v/>
      </c>
      <c r="U157" s="55" t="str">
        <f t="shared" si="54"/>
        <v/>
      </c>
      <c r="V157" s="55" t="str">
        <f t="shared" si="55"/>
        <v/>
      </c>
      <c r="W157" s="55" t="str">
        <f t="shared" si="58"/>
        <v/>
      </c>
      <c r="X157" s="55" t="str">
        <f t="shared" si="59"/>
        <v/>
      </c>
    </row>
    <row r="158" spans="1:24" ht="39.75" customHeight="1" thickBot="1" x14ac:dyDescent="0.4">
      <c r="A158" s="61"/>
      <c r="B158" s="61"/>
      <c r="C158" s="61"/>
      <c r="D158" s="61"/>
      <c r="E158" s="61"/>
      <c r="F158" s="61"/>
      <c r="G158" s="139" t="s">
        <v>431</v>
      </c>
      <c r="H158" s="164">
        <f>SUM(H148:H157)</f>
        <v>0</v>
      </c>
      <c r="I158" s="165"/>
      <c r="J158" s="120"/>
      <c r="K158" s="120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</row>
    <row r="159" spans="1:24" ht="39.75" customHeight="1" thickBot="1" x14ac:dyDescent="0.4">
      <c r="A159" s="61"/>
      <c r="B159" s="61"/>
      <c r="C159" s="61"/>
      <c r="D159" s="61"/>
      <c r="E159" s="61"/>
      <c r="F159" s="61"/>
      <c r="G159" s="125" t="s">
        <v>427</v>
      </c>
      <c r="H159" s="121"/>
      <c r="J159" s="164">
        <f>IF($M$94&lt;&gt;"-",$M$94-J124,0)</f>
        <v>0</v>
      </c>
      <c r="K159" s="165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</row>
    <row r="160" spans="1:24" ht="39.75" customHeight="1" thickBot="1" x14ac:dyDescent="0.4">
      <c r="A160" s="61"/>
      <c r="B160" s="61"/>
      <c r="C160" s="61"/>
      <c r="D160" s="61"/>
      <c r="E160" s="61"/>
      <c r="F160" s="61"/>
      <c r="G160" s="79" t="str">
        <f>IF(J159&gt;0,"Razem po korekcie o niezrealizowane godzin pensum: ","Razem: ")</f>
        <v xml:space="preserve">Razem: </v>
      </c>
      <c r="J160" s="171">
        <f>IF(SUM(J148:J157)-IF(J159&lt;&gt;"-",IF(J159&gt;0,J159,0),0)&lt;0,"Pensum nie zostało zrealizowane",SUM(J148:J157)-IF(J159&lt;&gt;"-",IF(J159&gt;0,J159,0),0))</f>
        <v>0</v>
      </c>
      <c r="K160" s="172"/>
      <c r="L160" s="61"/>
      <c r="M160" s="61"/>
      <c r="N160" s="61"/>
      <c r="O160" s="61"/>
      <c r="P160" s="174">
        <f>IF(IF(J159&gt;0,-J159*MIN(N148:O157),0)+SUM(P148:Q157)&lt;0,"-",IF(J159&gt;0,-J159*MIN(N148:O157),0)+SUM(P148:Q157))</f>
        <v>0</v>
      </c>
      <c r="Q160" s="175"/>
      <c r="R160" s="61"/>
      <c r="S160" s="61"/>
      <c r="T160" s="61"/>
      <c r="U160" s="61"/>
      <c r="V160" s="61"/>
      <c r="W160" s="61"/>
      <c r="X160" s="61"/>
    </row>
    <row r="161" spans="1:21" s="61" customFormat="1" ht="13" x14ac:dyDescent="0.35">
      <c r="A161" s="98" t="s">
        <v>11</v>
      </c>
      <c r="B161" s="61" t="s">
        <v>9</v>
      </c>
      <c r="N161" s="84"/>
      <c r="O161" s="84"/>
      <c r="S161" s="65"/>
    </row>
    <row r="162" spans="1:21" s="61" customFormat="1" x14ac:dyDescent="0.35"/>
    <row r="163" spans="1:21" s="61" customFormat="1" x14ac:dyDescent="0.35"/>
    <row r="164" spans="1:21" s="61" customFormat="1" x14ac:dyDescent="0.35">
      <c r="B164" s="163"/>
      <c r="C164" s="163"/>
      <c r="F164" s="163"/>
      <c r="G164" s="163"/>
      <c r="H164" s="163"/>
      <c r="I164" s="163"/>
      <c r="M164" s="163"/>
      <c r="N164" s="163"/>
      <c r="O164" s="163"/>
      <c r="P164" s="163"/>
      <c r="Q164" s="163"/>
      <c r="R164" s="163"/>
      <c r="S164" s="163"/>
      <c r="T164" s="163"/>
      <c r="U164" s="163"/>
    </row>
    <row r="165" spans="1:21" s="61" customFormat="1" x14ac:dyDescent="0.35">
      <c r="F165" s="163"/>
      <c r="G165" s="163"/>
      <c r="H165" s="163"/>
      <c r="I165" s="163"/>
      <c r="M165" s="163" t="s">
        <v>147</v>
      </c>
      <c r="N165" s="163"/>
      <c r="O165" s="163"/>
      <c r="P165" s="163"/>
      <c r="Q165" s="163"/>
      <c r="R165" s="163"/>
      <c r="S165" s="163"/>
      <c r="T165" s="163"/>
      <c r="U165" s="163"/>
    </row>
    <row r="166" spans="1:21" s="61" customFormat="1" x14ac:dyDescent="0.35">
      <c r="B166" s="163"/>
      <c r="C166" s="163"/>
      <c r="F166" s="163" t="s">
        <v>149</v>
      </c>
      <c r="G166" s="163"/>
      <c r="H166" s="163"/>
      <c r="I166" s="163"/>
      <c r="M166" s="163" t="s">
        <v>143</v>
      </c>
      <c r="N166" s="163"/>
      <c r="O166" s="163"/>
      <c r="P166" s="163"/>
      <c r="Q166" s="163"/>
      <c r="R166" s="163"/>
      <c r="S166" s="163"/>
      <c r="T166" s="163"/>
      <c r="U166" s="163"/>
    </row>
    <row r="167" spans="1:21" s="61" customFormat="1" ht="15" customHeight="1" x14ac:dyDescent="0.35">
      <c r="F167" s="105"/>
      <c r="G167" s="105"/>
      <c r="H167" s="105"/>
      <c r="I167" s="105"/>
      <c r="N167" s="106"/>
      <c r="O167" s="106"/>
      <c r="P167" s="106"/>
      <c r="S167" s="65"/>
    </row>
    <row r="168" spans="1:21" s="61" customFormat="1" ht="14.25" customHeight="1" x14ac:dyDescent="0.35">
      <c r="B168" s="195"/>
      <c r="C168" s="195"/>
      <c r="F168" s="221"/>
      <c r="G168" s="221"/>
      <c r="H168" s="221"/>
      <c r="I168" s="221"/>
      <c r="J168" s="106"/>
      <c r="K168" s="106"/>
      <c r="L168" s="106"/>
      <c r="M168" s="106"/>
      <c r="N168" s="106"/>
      <c r="O168" s="106"/>
      <c r="P168" s="106"/>
      <c r="Q168" s="106"/>
      <c r="S168" s="65"/>
    </row>
    <row r="169" spans="1:21" s="61" customFormat="1" ht="12.75" customHeight="1" x14ac:dyDescent="0.35">
      <c r="B169" s="204"/>
      <c r="C169" s="204"/>
      <c r="D169" s="85"/>
      <c r="E169" s="85"/>
      <c r="F169" s="166"/>
      <c r="G169" s="166"/>
      <c r="H169" s="166"/>
      <c r="I169" s="166"/>
      <c r="J169" s="107"/>
      <c r="K169" s="107"/>
      <c r="L169" s="107"/>
      <c r="M169" s="144"/>
      <c r="N169" s="144"/>
      <c r="O169" s="144"/>
      <c r="P169" s="144"/>
      <c r="Q169" s="144"/>
      <c r="R169" s="144"/>
      <c r="S169" s="144"/>
      <c r="T169" s="144"/>
      <c r="U169" s="144"/>
    </row>
    <row r="170" spans="1:21" s="61" customFormat="1" ht="13" x14ac:dyDescent="0.35">
      <c r="B170" s="195" t="s">
        <v>135</v>
      </c>
      <c r="C170" s="195"/>
      <c r="D170" s="85"/>
      <c r="E170" s="85"/>
      <c r="F170" s="221" t="s">
        <v>145</v>
      </c>
      <c r="G170" s="221"/>
      <c r="H170" s="221"/>
      <c r="I170" s="221"/>
      <c r="J170" s="107"/>
      <c r="K170" s="107"/>
      <c r="L170" s="107"/>
      <c r="M170" s="195" t="s">
        <v>146</v>
      </c>
      <c r="N170" s="195"/>
      <c r="O170" s="195"/>
      <c r="P170" s="195"/>
      <c r="Q170" s="195"/>
      <c r="R170" s="195"/>
      <c r="S170" s="195"/>
      <c r="T170" s="195"/>
      <c r="U170" s="195"/>
    </row>
    <row r="171" spans="1:21" s="61" customFormat="1" ht="12.75" customHeight="1" x14ac:dyDescent="0.35">
      <c r="B171" s="204" t="s">
        <v>150</v>
      </c>
      <c r="C171" s="204"/>
      <c r="D171" s="85"/>
      <c r="E171" s="85"/>
      <c r="F171" s="166" t="s">
        <v>153</v>
      </c>
      <c r="G171" s="166"/>
      <c r="H171" s="166"/>
      <c r="I171" s="166"/>
      <c r="J171" s="107"/>
      <c r="K171" s="107"/>
      <c r="L171" s="107"/>
      <c r="M171" s="144" t="s">
        <v>144</v>
      </c>
      <c r="N171" s="144"/>
      <c r="O171" s="144"/>
      <c r="P171" s="144"/>
      <c r="Q171" s="144"/>
      <c r="R171" s="144"/>
      <c r="S171" s="144"/>
      <c r="T171" s="144"/>
      <c r="U171" s="144"/>
    </row>
    <row r="172" spans="1:21" s="61" customFormat="1" ht="12.75" customHeight="1" x14ac:dyDescent="0.35">
      <c r="B172" s="87"/>
      <c r="C172" s="87"/>
      <c r="D172" s="85"/>
      <c r="E172" s="85"/>
      <c r="F172" s="166" t="s">
        <v>152</v>
      </c>
      <c r="G172" s="166"/>
      <c r="H172" s="166"/>
      <c r="I172" s="166"/>
      <c r="J172" s="107"/>
      <c r="K172" s="107"/>
      <c r="L172" s="107"/>
      <c r="M172" s="88"/>
      <c r="N172" s="88"/>
      <c r="O172" s="88"/>
      <c r="P172" s="88"/>
      <c r="Q172" s="88"/>
      <c r="R172" s="88"/>
      <c r="S172" s="88"/>
      <c r="T172" s="88"/>
      <c r="U172" s="88"/>
    </row>
    <row r="173" spans="1:21" s="61" customFormat="1" ht="12.75" customHeight="1" x14ac:dyDescent="0.35">
      <c r="B173" s="87"/>
      <c r="C173" s="87"/>
      <c r="D173" s="63"/>
      <c r="E173" s="85"/>
      <c r="F173" s="108"/>
      <c r="G173" s="108"/>
      <c r="H173" s="108"/>
      <c r="I173" s="108"/>
      <c r="J173" s="107"/>
      <c r="K173" s="107"/>
      <c r="L173" s="107"/>
      <c r="M173" s="88"/>
      <c r="N173" s="88"/>
      <c r="O173" s="88"/>
      <c r="P173" s="88"/>
      <c r="Q173" s="88"/>
      <c r="R173" s="88"/>
      <c r="S173" s="88"/>
      <c r="T173" s="88"/>
      <c r="U173" s="88"/>
    </row>
    <row r="174" spans="1:21" x14ac:dyDescent="0.35"/>
    <row r="175" spans="1:21" hidden="1" x14ac:dyDescent="0.35"/>
    <row r="176" spans="1:21" hidden="1" x14ac:dyDescent="0.35"/>
    <row r="177" hidden="1" x14ac:dyDescent="0.35"/>
    <row r="178" hidden="1" x14ac:dyDescent="0.35"/>
    <row r="179" hidden="1" x14ac:dyDescent="0.35"/>
    <row r="180" hidden="1" x14ac:dyDescent="0.35"/>
    <row r="181" hidden="1" x14ac:dyDescent="0.35"/>
    <row r="182" hidden="1" x14ac:dyDescent="0.35"/>
    <row r="183" hidden="1" x14ac:dyDescent="0.35"/>
    <row r="184" hidden="1" x14ac:dyDescent="0.35"/>
    <row r="185" hidden="1" x14ac:dyDescent="0.35"/>
    <row r="186" hidden="1" x14ac:dyDescent="0.35"/>
    <row r="187" hidden="1" x14ac:dyDescent="0.35"/>
    <row r="188" hidden="1" x14ac:dyDescent="0.35"/>
    <row r="189" hidden="1" x14ac:dyDescent="0.35"/>
    <row r="190" hidden="1" x14ac:dyDescent="0.35"/>
    <row r="191" hidden="1" x14ac:dyDescent="0.35"/>
    <row r="192" hidden="1" x14ac:dyDescent="0.35"/>
    <row r="193" hidden="1" x14ac:dyDescent="0.35"/>
    <row r="194" hidden="1" x14ac:dyDescent="0.35"/>
    <row r="195" hidden="1" x14ac:dyDescent="0.35"/>
    <row r="196" hidden="1" x14ac:dyDescent="0.35"/>
    <row r="197" hidden="1" x14ac:dyDescent="0.35"/>
    <row r="198" hidden="1" x14ac:dyDescent="0.35"/>
    <row r="199" hidden="1" x14ac:dyDescent="0.35"/>
    <row r="200" hidden="1" x14ac:dyDescent="0.35"/>
    <row r="201" hidden="1" x14ac:dyDescent="0.35"/>
    <row r="202" hidden="1" x14ac:dyDescent="0.35"/>
    <row r="203" hidden="1" x14ac:dyDescent="0.35"/>
    <row r="204" hidden="1" x14ac:dyDescent="0.35"/>
    <row r="205" hidden="1" x14ac:dyDescent="0.35"/>
    <row r="206" hidden="1" x14ac:dyDescent="0.35"/>
    <row r="207" hidden="1" x14ac:dyDescent="0.35"/>
    <row r="208" hidden="1" x14ac:dyDescent="0.35"/>
    <row r="209" hidden="1" x14ac:dyDescent="0.35"/>
    <row r="210" hidden="1" x14ac:dyDescent="0.35"/>
    <row r="211" hidden="1" x14ac:dyDescent="0.35"/>
    <row r="212" hidden="1" x14ac:dyDescent="0.35"/>
    <row r="213" hidden="1" x14ac:dyDescent="0.35"/>
    <row r="214" hidden="1" x14ac:dyDescent="0.35"/>
    <row r="215" hidden="1" x14ac:dyDescent="0.35"/>
    <row r="216" hidden="1" x14ac:dyDescent="0.35"/>
    <row r="217" hidden="1" x14ac:dyDescent="0.35"/>
    <row r="218" hidden="1" x14ac:dyDescent="0.35"/>
    <row r="219" hidden="1" x14ac:dyDescent="0.35"/>
    <row r="220" hidden="1" x14ac:dyDescent="0.35"/>
    <row r="221" hidden="1" x14ac:dyDescent="0.35"/>
    <row r="222" hidden="1" x14ac:dyDescent="0.35"/>
    <row r="223" hidden="1" x14ac:dyDescent="0.35"/>
    <row r="224" hidden="1" x14ac:dyDescent="0.35"/>
    <row r="225" hidden="1" x14ac:dyDescent="0.35"/>
    <row r="226" hidden="1" x14ac:dyDescent="0.35"/>
    <row r="227" hidden="1" x14ac:dyDescent="0.35"/>
    <row r="228" hidden="1" x14ac:dyDescent="0.35"/>
    <row r="229" hidden="1" x14ac:dyDescent="0.35"/>
    <row r="230" hidden="1" x14ac:dyDescent="0.35"/>
    <row r="231" hidden="1" x14ac:dyDescent="0.35"/>
    <row r="232" hidden="1" x14ac:dyDescent="0.35"/>
    <row r="233" hidden="1" x14ac:dyDescent="0.35"/>
    <row r="234" hidden="1" x14ac:dyDescent="0.35"/>
    <row r="235" hidden="1" x14ac:dyDescent="0.35"/>
    <row r="236" hidden="1" x14ac:dyDescent="0.35"/>
    <row r="237" hidden="1" x14ac:dyDescent="0.35"/>
    <row r="238" hidden="1" x14ac:dyDescent="0.35"/>
    <row r="239" hidden="1" x14ac:dyDescent="0.35"/>
    <row r="240" hidden="1" x14ac:dyDescent="0.35"/>
    <row r="241" hidden="1" x14ac:dyDescent="0.35"/>
    <row r="242" hidden="1" x14ac:dyDescent="0.35"/>
    <row r="243" hidden="1" x14ac:dyDescent="0.35"/>
    <row r="244" x14ac:dyDescent="0.35"/>
    <row r="245" x14ac:dyDescent="0.35"/>
    <row r="246" x14ac:dyDescent="0.35"/>
    <row r="247" x14ac:dyDescent="0.35"/>
    <row r="248" x14ac:dyDescent="0.35"/>
    <row r="249" x14ac:dyDescent="0.35"/>
    <row r="250" x14ac:dyDescent="0.35"/>
    <row r="251" x14ac:dyDescent="0.35"/>
    <row r="252" x14ac:dyDescent="0.35"/>
    <row r="253" x14ac:dyDescent="0.35"/>
    <row r="254" x14ac:dyDescent="0.35"/>
    <row r="255" x14ac:dyDescent="0.35"/>
    <row r="256" x14ac:dyDescent="0.35"/>
    <row r="257" x14ac:dyDescent="0.35"/>
    <row r="258" x14ac:dyDescent="0.35"/>
    <row r="259" x14ac:dyDescent="0.35"/>
    <row r="260" x14ac:dyDescent="0.35"/>
    <row r="261" x14ac:dyDescent="0.35"/>
    <row r="262" x14ac:dyDescent="0.35"/>
    <row r="263" x14ac:dyDescent="0.35"/>
    <row r="264" x14ac:dyDescent="0.35"/>
    <row r="265" x14ac:dyDescent="0.35"/>
    <row r="266" x14ac:dyDescent="0.35"/>
    <row r="267" x14ac:dyDescent="0.35"/>
    <row r="268" x14ac:dyDescent="0.35"/>
    <row r="269" x14ac:dyDescent="0.35"/>
    <row r="270" x14ac:dyDescent="0.35"/>
    <row r="271" x14ac:dyDescent="0.35"/>
    <row r="272" x14ac:dyDescent="0.35"/>
    <row r="273" x14ac:dyDescent="0.35"/>
    <row r="274" x14ac:dyDescent="0.35"/>
    <row r="275" x14ac:dyDescent="0.35"/>
    <row r="276" x14ac:dyDescent="0.35"/>
    <row r="277" x14ac:dyDescent="0.35"/>
    <row r="278" x14ac:dyDescent="0.35"/>
    <row r="279" x14ac:dyDescent="0.35"/>
    <row r="280" x14ac:dyDescent="0.35"/>
    <row r="281" x14ac:dyDescent="0.35"/>
    <row r="282" x14ac:dyDescent="0.35"/>
    <row r="283" x14ac:dyDescent="0.35"/>
    <row r="284" x14ac:dyDescent="0.35"/>
    <row r="285" x14ac:dyDescent="0.35"/>
    <row r="286" x14ac:dyDescent="0.35"/>
    <row r="287" x14ac:dyDescent="0.35"/>
    <row r="288" x14ac:dyDescent="0.35"/>
    <row r="289" x14ac:dyDescent="0.35"/>
    <row r="290" x14ac:dyDescent="0.35"/>
    <row r="291" x14ac:dyDescent="0.35"/>
    <row r="292" x14ac:dyDescent="0.35"/>
    <row r="293" x14ac:dyDescent="0.35"/>
    <row r="294" x14ac:dyDescent="0.35"/>
    <row r="295" x14ac:dyDescent="0.35"/>
    <row r="296" x14ac:dyDescent="0.35"/>
    <row r="297" x14ac:dyDescent="0.35"/>
    <row r="298" x14ac:dyDescent="0.35"/>
    <row r="299" x14ac:dyDescent="0.35"/>
    <row r="300" x14ac:dyDescent="0.35"/>
    <row r="301" x14ac:dyDescent="0.35"/>
    <row r="302" x14ac:dyDescent="0.35"/>
    <row r="303" x14ac:dyDescent="0.35"/>
    <row r="304" x14ac:dyDescent="0.35"/>
    <row r="305" x14ac:dyDescent="0.35"/>
    <row r="306" x14ac:dyDescent="0.35"/>
    <row r="307" x14ac:dyDescent="0.35"/>
    <row r="308" x14ac:dyDescent="0.35"/>
    <row r="309" x14ac:dyDescent="0.35"/>
    <row r="310" x14ac:dyDescent="0.35"/>
    <row r="311" x14ac:dyDescent="0.35"/>
    <row r="312" x14ac:dyDescent="0.35"/>
    <row r="313" x14ac:dyDescent="0.35"/>
    <row r="314" x14ac:dyDescent="0.35"/>
    <row r="315" x14ac:dyDescent="0.35"/>
    <row r="316" x14ac:dyDescent="0.35"/>
    <row r="317" x14ac:dyDescent="0.35"/>
    <row r="318" x14ac:dyDescent="0.35"/>
    <row r="319" x14ac:dyDescent="0.35"/>
    <row r="320" x14ac:dyDescent="0.35"/>
    <row r="321" x14ac:dyDescent="0.35"/>
    <row r="322" x14ac:dyDescent="0.35"/>
    <row r="323" x14ac:dyDescent="0.35"/>
    <row r="324" x14ac:dyDescent="0.35"/>
    <row r="325" x14ac:dyDescent="0.35"/>
    <row r="326" x14ac:dyDescent="0.35"/>
    <row r="327" x14ac:dyDescent="0.35"/>
    <row r="328" x14ac:dyDescent="0.35"/>
    <row r="329" x14ac:dyDescent="0.35"/>
    <row r="330" x14ac:dyDescent="0.35"/>
    <row r="331" x14ac:dyDescent="0.35"/>
    <row r="332" x14ac:dyDescent="0.35"/>
    <row r="333" x14ac:dyDescent="0.35"/>
    <row r="334" x14ac:dyDescent="0.35"/>
    <row r="335" x14ac:dyDescent="0.35"/>
    <row r="336" x14ac:dyDescent="0.35"/>
    <row r="337" x14ac:dyDescent="0.35"/>
    <row r="338" x14ac:dyDescent="0.35"/>
    <row r="339" x14ac:dyDescent="0.35"/>
    <row r="340" x14ac:dyDescent="0.35"/>
    <row r="341" x14ac:dyDescent="0.35"/>
    <row r="342" x14ac:dyDescent="0.35"/>
    <row r="343" x14ac:dyDescent="0.35"/>
    <row r="344" x14ac:dyDescent="0.35"/>
    <row r="345" x14ac:dyDescent="0.35"/>
    <row r="346" x14ac:dyDescent="0.35"/>
    <row r="347" x14ac:dyDescent="0.35"/>
    <row r="348" x14ac:dyDescent="0.35"/>
    <row r="349" x14ac:dyDescent="0.35"/>
    <row r="350" x14ac:dyDescent="0.35"/>
    <row r="351" x14ac:dyDescent="0.35"/>
    <row r="352" x14ac:dyDescent="0.35"/>
    <row r="353" x14ac:dyDescent="0.35"/>
    <row r="354" x14ac:dyDescent="0.35"/>
    <row r="355" x14ac:dyDescent="0.35"/>
  </sheetData>
  <sheetProtection insertColumns="0" deleteColumns="0"/>
  <dataConsolidate/>
  <mergeCells count="276"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</mergeCells>
  <conditionalFormatting sqref="M94">
    <cfRule type="cellIs" dxfId="0" priority="1" operator="greaterThan">
      <formula>0</formula>
    </cfRule>
  </conditionalFormatting>
  <dataValidations count="9">
    <dataValidation type="list" allowBlank="1" showInputMessage="1" showErrorMessage="1" sqref="B145 B38 B110">
      <formula1>$A$12:$A$24</formula1>
    </dataValidation>
    <dataValidation type="list" allowBlank="1" showInputMessage="1" showErrorMessage="1" sqref="H45:H53">
      <formula1>$A$206:$A$207</formula1>
    </dataValidation>
    <dataValidation type="list" allowBlank="1" showInputMessage="1" showErrorMessage="1" sqref="H81:H91">
      <formula1>$A$206:$A$207</formula1>
    </dataValidation>
    <dataValidation type="list" allowBlank="1" showInputMessage="1" showErrorMessage="1" sqref="F45:F53">
      <formula1>$A$185:$A$188</formula1>
    </dataValidation>
    <dataValidation type="list" allowBlank="1" showInputMessage="1" showErrorMessage="1" sqref="E45:E53">
      <formula1>$A$170:$A$174</formula1>
    </dataValidation>
    <dataValidation type="list" allowBlank="1" showInputMessage="1" showErrorMessage="1" sqref="D46:D53">
      <formula1>$A$177:$A$182</formula1>
    </dataValidation>
    <dataValidation type="list" allowBlank="1" showInputMessage="1" showErrorMessage="1" sqref="D82:D91">
      <formula1>$A$177:$A$182</formula1>
    </dataValidation>
    <dataValidation type="list" allowBlank="1" showInputMessage="1" showErrorMessage="1" sqref="H44">
      <formula1>$A$207:$A$208</formula1>
    </dataValidation>
    <dataValidation type="list" allowBlank="1" showInputMessage="1" showErrorMessage="1" sqref="D81">
      <formula1>$A$178:$A$183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:D117 A118:C122 A157:C157 A113:C116 O113 O148 E114:G122 D113:G113 D114:D116 B110:J110 B38:J38 B145:J145 I81:J91 L94 G125 G160 O2 G81 D118:D122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>
          <x14:formula1>
            <xm:f>dane!$A$207:$A$208</xm:f>
          </x14:formula1>
          <xm:sqref>H14:H24</xm:sqref>
        </x14:dataValidation>
        <x14:dataValidation type="list" allowBlank="1" showInputMessage="1" showErrorMessage="1">
          <x14:formula1>
            <xm:f>dane!$A$186:$A$189</xm:f>
          </x14:formula1>
          <xm:sqref>F44 F14:F24</xm:sqref>
        </x14:dataValidation>
        <x14:dataValidation type="list" allowBlank="1" showInputMessage="1" showErrorMessage="1">
          <x14:formula1>
            <xm:f>dane!$A$171:$A$175</xm:f>
          </x14:formula1>
          <xm:sqref>E44 E14:E24</xm:sqref>
        </x14:dataValidation>
        <x14:dataValidation type="list" allowBlank="1" showInputMessage="1" showErrorMessage="1">
          <x14:formula1>
            <xm:f>dane!$A$178:$A$183</xm:f>
          </x14:formula1>
          <xm:sqref>D44:D45</xm:sqref>
        </x14:dataValidation>
        <x14:dataValidation type="list" allowBlank="1" showInputMessage="1" showErrorMessage="1">
          <x14:formula1>
            <xm:f>dane!$A$27:$A$38</xm:f>
          </x14:formula1>
          <xm:sqref>A44:A53 A81:A91 A14:A24</xm:sqref>
        </x14:dataValidation>
        <x14:dataValidation type="list" allowBlank="1" showInputMessage="1" showErrorMessage="1">
          <x14:formula1>
            <xm:f>dane!$A$41:$A$76</xm:f>
          </x14:formula1>
          <xm:sqref>B44:B53</xm:sqref>
        </x14:dataValidation>
        <x14:dataValidation type="list" allowBlank="1" showInputMessage="1" showErrorMessage="1">
          <x14:formula1>
            <xm:f>'C:\Users\dmiller\AppData\Local\Temp\MARTA\UM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>
          <x14:formula1>
            <xm:f>dane!$A$12:$A$24</xm:f>
          </x14:formula1>
          <xm:sqref>B7</xm:sqref>
        </x14:dataValidation>
        <x14:dataValidation type="list" allowBlank="1" showInputMessage="1" showErrorMessage="1">
          <x14:formula1>
            <xm:f>dane!$A$12:$A$24</xm:f>
          </x14:formula1>
          <xm:sqref>B74</xm:sqref>
        </x14:dataValidation>
        <x14:dataValidation type="list" allowBlank="1" showInputMessage="1" showErrorMessage="1">
          <x14:formula1>
            <xm:f>dane!$A$41:$A$75</xm:f>
          </x14:formula1>
          <xm:sqref>B14:B24</xm:sqref>
        </x14:dataValidation>
        <x14:dataValidation type="list" allowBlank="1" showInputMessage="1" showErrorMessage="1">
          <x14:formula1>
            <xm:f>dane!$A$80:$A$169</xm:f>
          </x14:formula1>
          <xm:sqref>C44:C53</xm:sqref>
        </x14:dataValidation>
        <x14:dataValidation type="list" allowBlank="1" showInputMessage="1" showErrorMessage="1">
          <x14:formula1>
            <xm:f>dane!$A$80:$A$168</xm:f>
          </x14:formula1>
          <xm:sqref>C81:C91</xm:sqref>
        </x14:dataValidation>
        <x14:dataValidation type="list" allowBlank="1" showInputMessage="1" showErrorMessage="1">
          <x14:formula1>
            <xm:f>dane!$A$171:$A$175</xm:f>
          </x14:formula1>
          <xm:sqref>E81:E91</xm:sqref>
        </x14:dataValidation>
        <x14:dataValidation type="list" allowBlank="1" showInputMessage="1" showErrorMessage="1">
          <x14:formula1>
            <xm:f>dane!$A$186:$A$189</xm:f>
          </x14:formula1>
          <xm:sqref>F81:F91</xm:sqref>
        </x14:dataValidation>
        <x14:dataValidation type="list" allowBlank="1" showInputMessage="1" showErrorMessage="1">
          <x14:formula1>
            <xm:f>dane!$A$41:$A$77</xm:f>
          </x14:formula1>
          <xm:sqref>B81:B91</xm:sqref>
        </x14:dataValidation>
        <x14:dataValidation type="list" allowBlank="1" showInputMessage="1" showErrorMessage="1">
          <x14:formula1>
            <xm:f>dane!$A$79:$A$168</xm:f>
          </x14:formula1>
          <xm:sqref>C14:C24</xm:sqref>
        </x14:dataValidation>
        <x14:dataValidation type="list" allowBlank="1" showInputMessage="1" showErrorMessage="1">
          <x14:formula1>
            <xm:f>dane!$A$178:$A$184</xm:f>
          </x14:formula1>
          <xm:sqref>D14:D24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22"/>
  <sheetViews>
    <sheetView topLeftCell="A199" zoomScale="90" zoomScaleNormal="90" workbookViewId="0">
      <selection activeCell="A184" sqref="A184"/>
    </sheetView>
  </sheetViews>
  <sheetFormatPr defaultColWidth="9.1796875" defaultRowHeight="14.5" x14ac:dyDescent="0.35"/>
  <cols>
    <col min="1" max="1" width="49.7265625" style="17" customWidth="1"/>
    <col min="2" max="2" width="15.7265625" style="32" customWidth="1"/>
    <col min="3" max="3" width="14.54296875" style="24" customWidth="1"/>
    <col min="4" max="4" width="93.81640625" style="15" bestFit="1" customWidth="1"/>
    <col min="5" max="5" width="10.7265625" style="15" customWidth="1"/>
    <col min="6" max="16384" width="9.1796875" style="15"/>
  </cols>
  <sheetData>
    <row r="1" spans="1:5" ht="58" x14ac:dyDescent="0.35">
      <c r="B1" s="36" t="s">
        <v>260</v>
      </c>
      <c r="C1" s="36" t="s">
        <v>375</v>
      </c>
      <c r="D1" s="36" t="s">
        <v>259</v>
      </c>
      <c r="E1" s="38"/>
    </row>
    <row r="2" spans="1:5" x14ac:dyDescent="0.35">
      <c r="A2" s="27" t="s">
        <v>211</v>
      </c>
      <c r="B2" s="233"/>
      <c r="C2" s="234"/>
      <c r="D2" s="234"/>
      <c r="E2" s="39"/>
    </row>
    <row r="3" spans="1:5" x14ac:dyDescent="0.35">
      <c r="A3" s="17" t="s">
        <v>15</v>
      </c>
      <c r="B3" s="41"/>
      <c r="C3" s="41"/>
      <c r="D3" s="41"/>
      <c r="E3" s="39"/>
    </row>
    <row r="4" spans="1:5" x14ac:dyDescent="0.35">
      <c r="A4" s="17" t="s">
        <v>16</v>
      </c>
      <c r="B4" s="41"/>
      <c r="C4" s="41"/>
      <c r="D4" s="41"/>
      <c r="E4" s="39"/>
    </row>
    <row r="5" spans="1:5" x14ac:dyDescent="0.35">
      <c r="A5" s="17" t="s">
        <v>17</v>
      </c>
      <c r="B5" s="41"/>
      <c r="C5" s="41"/>
      <c r="D5" s="41"/>
      <c r="E5" s="39"/>
    </row>
    <row r="6" spans="1:5" x14ac:dyDescent="0.35">
      <c r="A6" s="17" t="s">
        <v>18</v>
      </c>
      <c r="B6" s="41"/>
      <c r="C6" s="41"/>
      <c r="D6" s="41"/>
      <c r="E6" s="39"/>
    </row>
    <row r="7" spans="1:5" x14ac:dyDescent="0.35">
      <c r="A7" s="17" t="s">
        <v>19</v>
      </c>
      <c r="B7" s="41"/>
      <c r="C7" s="41"/>
      <c r="D7" s="41"/>
      <c r="E7" s="39"/>
    </row>
    <row r="8" spans="1:5" x14ac:dyDescent="0.35">
      <c r="A8" s="17" t="s">
        <v>439</v>
      </c>
      <c r="B8" s="41"/>
      <c r="C8" s="41"/>
      <c r="D8" s="41"/>
      <c r="E8" s="39"/>
    </row>
    <row r="9" spans="1:5" x14ac:dyDescent="0.35">
      <c r="A9" s="37" t="s">
        <v>376</v>
      </c>
      <c r="B9" s="41"/>
      <c r="C9" s="41"/>
      <c r="D9" s="41"/>
      <c r="E9" s="39"/>
    </row>
    <row r="10" spans="1:5" x14ac:dyDescent="0.35">
      <c r="A10" s="37"/>
    </row>
    <row r="11" spans="1:5" x14ac:dyDescent="0.35">
      <c r="A11" s="27" t="s">
        <v>20</v>
      </c>
      <c r="B11" s="42" t="s">
        <v>261</v>
      </c>
    </row>
    <row r="12" spans="1:5" x14ac:dyDescent="0.35">
      <c r="A12" s="17" t="s">
        <v>21</v>
      </c>
      <c r="B12" s="40">
        <v>58</v>
      </c>
      <c r="C12" s="25"/>
    </row>
    <row r="13" spans="1:5" x14ac:dyDescent="0.35">
      <c r="A13" s="17" t="s">
        <v>408</v>
      </c>
      <c r="B13" s="40">
        <f>+B12</f>
        <v>58</v>
      </c>
      <c r="C13" s="25"/>
    </row>
    <row r="14" spans="1:5" x14ac:dyDescent="0.35">
      <c r="A14" s="17" t="s">
        <v>263</v>
      </c>
      <c r="B14" s="40">
        <v>85</v>
      </c>
      <c r="C14" s="25"/>
    </row>
    <row r="15" spans="1:5" x14ac:dyDescent="0.35">
      <c r="A15" s="17" t="s">
        <v>262</v>
      </c>
      <c r="B15" s="40">
        <v>96</v>
      </c>
      <c r="C15" s="25"/>
    </row>
    <row r="16" spans="1:5" x14ac:dyDescent="0.35">
      <c r="A16" s="17" t="s">
        <v>22</v>
      </c>
      <c r="B16" s="40">
        <v>85</v>
      </c>
      <c r="C16" s="25"/>
    </row>
    <row r="17" spans="1:3" x14ac:dyDescent="0.35">
      <c r="A17" s="17" t="s">
        <v>191</v>
      </c>
      <c r="B17" s="40">
        <v>96</v>
      </c>
      <c r="C17" s="25"/>
    </row>
    <row r="18" spans="1:3" x14ac:dyDescent="0.35">
      <c r="A18" s="17" t="s">
        <v>192</v>
      </c>
      <c r="B18" s="40">
        <v>116</v>
      </c>
      <c r="C18" s="25"/>
    </row>
    <row r="19" spans="1:3" x14ac:dyDescent="0.35">
      <c r="A19" s="17" t="s">
        <v>23</v>
      </c>
      <c r="B19" s="40">
        <v>58</v>
      </c>
      <c r="C19" s="25"/>
    </row>
    <row r="20" spans="1:3" x14ac:dyDescent="0.35">
      <c r="A20" s="17" t="s">
        <v>24</v>
      </c>
      <c r="B20" s="40">
        <v>58</v>
      </c>
      <c r="C20" s="25"/>
    </row>
    <row r="21" spans="1:3" x14ac:dyDescent="0.35">
      <c r="A21" s="17" t="s">
        <v>25</v>
      </c>
      <c r="B21" s="40">
        <v>58</v>
      </c>
      <c r="C21" s="25"/>
    </row>
    <row r="22" spans="1:3" x14ac:dyDescent="0.35">
      <c r="A22" s="17" t="s">
        <v>409</v>
      </c>
      <c r="B22" s="40">
        <f>+B21</f>
        <v>58</v>
      </c>
      <c r="C22" s="25"/>
    </row>
    <row r="23" spans="1:3" x14ac:dyDescent="0.35">
      <c r="A23" s="17" t="s">
        <v>26</v>
      </c>
      <c r="B23" s="40">
        <v>85</v>
      </c>
      <c r="C23" s="25"/>
    </row>
    <row r="24" spans="1:3" x14ac:dyDescent="0.35">
      <c r="A24" s="17" t="s">
        <v>193</v>
      </c>
      <c r="B24" s="40">
        <v>85</v>
      </c>
      <c r="C24" s="46"/>
    </row>
    <row r="25" spans="1:3" x14ac:dyDescent="0.35">
      <c r="C25" s="25"/>
    </row>
    <row r="26" spans="1:3" x14ac:dyDescent="0.35">
      <c r="A26" s="27" t="s">
        <v>6</v>
      </c>
    </row>
    <row r="27" spans="1:3" ht="29" x14ac:dyDescent="0.35">
      <c r="A27" s="28" t="s">
        <v>385</v>
      </c>
      <c r="B27" s="23" t="s">
        <v>28</v>
      </c>
      <c r="C27" s="24" t="s">
        <v>194</v>
      </c>
    </row>
    <row r="28" spans="1:3" ht="29" x14ac:dyDescent="0.35">
      <c r="A28" s="28" t="s">
        <v>386</v>
      </c>
      <c r="B28" s="23" t="s">
        <v>30</v>
      </c>
      <c r="C28" s="24" t="s">
        <v>195</v>
      </c>
    </row>
    <row r="29" spans="1:3" ht="29" x14ac:dyDescent="0.35">
      <c r="A29" s="28" t="s">
        <v>213</v>
      </c>
      <c r="B29" s="23" t="s">
        <v>32</v>
      </c>
      <c r="C29" s="24" t="s">
        <v>196</v>
      </c>
    </row>
    <row r="30" spans="1:3" ht="29" x14ac:dyDescent="0.35">
      <c r="A30" s="28" t="s">
        <v>387</v>
      </c>
      <c r="B30" s="23" t="s">
        <v>34</v>
      </c>
      <c r="C30" s="24" t="s">
        <v>197</v>
      </c>
    </row>
    <row r="31" spans="1:3" ht="43.5" x14ac:dyDescent="0.35">
      <c r="A31" s="28" t="s">
        <v>440</v>
      </c>
      <c r="B31" s="23" t="s">
        <v>36</v>
      </c>
      <c r="C31" s="24" t="s">
        <v>198</v>
      </c>
    </row>
    <row r="32" spans="1:3" ht="29" x14ac:dyDescent="0.35">
      <c r="A32" s="28" t="s">
        <v>212</v>
      </c>
      <c r="B32" s="23" t="s">
        <v>38</v>
      </c>
      <c r="C32" s="24" t="s">
        <v>199</v>
      </c>
    </row>
    <row r="33" spans="1:3" ht="29" x14ac:dyDescent="0.35">
      <c r="A33" s="28" t="s">
        <v>206</v>
      </c>
      <c r="B33" s="23" t="s">
        <v>36</v>
      </c>
      <c r="C33" s="24" t="s">
        <v>200</v>
      </c>
    </row>
    <row r="34" spans="1:3" ht="29" x14ac:dyDescent="0.35">
      <c r="A34" s="28" t="s">
        <v>207</v>
      </c>
      <c r="B34" s="23" t="s">
        <v>36</v>
      </c>
      <c r="C34" s="24" t="s">
        <v>201</v>
      </c>
    </row>
    <row r="35" spans="1:3" ht="29" x14ac:dyDescent="0.35">
      <c r="A35" s="28" t="s">
        <v>388</v>
      </c>
      <c r="B35" s="23" t="s">
        <v>32</v>
      </c>
      <c r="C35" s="24" t="s">
        <v>202</v>
      </c>
    </row>
    <row r="36" spans="1:3" ht="29" x14ac:dyDescent="0.35">
      <c r="A36" s="28" t="s">
        <v>373</v>
      </c>
      <c r="B36" s="23" t="s">
        <v>40</v>
      </c>
      <c r="C36" s="24" t="s">
        <v>203</v>
      </c>
    </row>
    <row r="37" spans="1:3" ht="29" x14ac:dyDescent="0.35">
      <c r="A37" s="28" t="s">
        <v>208</v>
      </c>
      <c r="B37" s="14" t="s">
        <v>41</v>
      </c>
      <c r="C37" s="24" t="s">
        <v>204</v>
      </c>
    </row>
    <row r="38" spans="1:3" ht="29" x14ac:dyDescent="0.35">
      <c r="A38" s="28" t="s">
        <v>214</v>
      </c>
      <c r="B38" s="14" t="s">
        <v>41</v>
      </c>
      <c r="C38" s="24" t="s">
        <v>205</v>
      </c>
    </row>
    <row r="40" spans="1:3" x14ac:dyDescent="0.35">
      <c r="A40" s="27" t="s">
        <v>42</v>
      </c>
    </row>
    <row r="41" spans="1:3" x14ac:dyDescent="0.35">
      <c r="A41" s="17" t="s">
        <v>43</v>
      </c>
      <c r="B41" s="32">
        <v>10</v>
      </c>
      <c r="C41" s="24" t="s">
        <v>43</v>
      </c>
    </row>
    <row r="42" spans="1:3" x14ac:dyDescent="0.35">
      <c r="A42" s="17" t="s">
        <v>44</v>
      </c>
      <c r="B42" s="32">
        <v>14</v>
      </c>
      <c r="C42" s="24" t="s">
        <v>44</v>
      </c>
    </row>
    <row r="43" spans="1:3" x14ac:dyDescent="0.35">
      <c r="A43" s="17" t="s">
        <v>45</v>
      </c>
      <c r="B43" s="32">
        <v>12</v>
      </c>
      <c r="C43" s="24" t="s">
        <v>45</v>
      </c>
    </row>
    <row r="44" spans="1:3" x14ac:dyDescent="0.35">
      <c r="A44" s="17" t="s">
        <v>46</v>
      </c>
      <c r="B44" s="32">
        <v>11</v>
      </c>
      <c r="C44" s="24" t="s">
        <v>46</v>
      </c>
    </row>
    <row r="45" spans="1:3" x14ac:dyDescent="0.35">
      <c r="A45" s="17" t="s">
        <v>47</v>
      </c>
      <c r="B45" s="32">
        <v>15</v>
      </c>
      <c r="C45" s="24" t="s">
        <v>47</v>
      </c>
    </row>
    <row r="46" spans="1:3" x14ac:dyDescent="0.35">
      <c r="A46" s="17" t="s">
        <v>48</v>
      </c>
      <c r="B46" s="32">
        <v>17</v>
      </c>
      <c r="C46" s="24" t="s">
        <v>48</v>
      </c>
    </row>
    <row r="47" spans="1:3" x14ac:dyDescent="0.35">
      <c r="A47" s="17" t="s">
        <v>49</v>
      </c>
      <c r="B47" s="32">
        <v>16</v>
      </c>
      <c r="C47" s="24" t="s">
        <v>49</v>
      </c>
    </row>
    <row r="48" spans="1:3" x14ac:dyDescent="0.35">
      <c r="A48" s="17" t="s">
        <v>50</v>
      </c>
      <c r="B48" s="32">
        <v>13</v>
      </c>
      <c r="C48" s="24" t="s">
        <v>50</v>
      </c>
    </row>
    <row r="49" spans="1:3" x14ac:dyDescent="0.35">
      <c r="A49" s="17" t="s">
        <v>182</v>
      </c>
      <c r="B49" s="32">
        <v>18</v>
      </c>
      <c r="C49" s="24" t="s">
        <v>182</v>
      </c>
    </row>
    <row r="50" spans="1:3" x14ac:dyDescent="0.35">
      <c r="A50" s="17" t="s">
        <v>140</v>
      </c>
      <c r="B50" s="14" t="s">
        <v>391</v>
      </c>
      <c r="C50" s="26"/>
    </row>
    <row r="51" spans="1:3" x14ac:dyDescent="0.35">
      <c r="A51" s="17" t="s">
        <v>188</v>
      </c>
      <c r="B51" s="14" t="s">
        <v>407</v>
      </c>
      <c r="C51" s="26"/>
    </row>
    <row r="52" spans="1:3" x14ac:dyDescent="0.35">
      <c r="A52" s="17" t="s">
        <v>264</v>
      </c>
      <c r="B52" s="14" t="s">
        <v>406</v>
      </c>
      <c r="C52" s="24" t="s">
        <v>162</v>
      </c>
    </row>
    <row r="53" spans="1:3" x14ac:dyDescent="0.35">
      <c r="A53" s="17" t="s">
        <v>265</v>
      </c>
      <c r="B53" s="14" t="s">
        <v>405</v>
      </c>
      <c r="C53" s="24" t="s">
        <v>167</v>
      </c>
    </row>
    <row r="54" spans="1:3" x14ac:dyDescent="0.35">
      <c r="A54" s="17" t="s">
        <v>266</v>
      </c>
      <c r="B54" s="14" t="s">
        <v>404</v>
      </c>
      <c r="C54" s="24" t="s">
        <v>171</v>
      </c>
    </row>
    <row r="55" spans="1:3" x14ac:dyDescent="0.35">
      <c r="A55" s="17" t="s">
        <v>267</v>
      </c>
      <c r="B55" s="32" t="s">
        <v>403</v>
      </c>
      <c r="C55" s="24" t="s">
        <v>215</v>
      </c>
    </row>
    <row r="56" spans="1:3" x14ac:dyDescent="0.35">
      <c r="A56" s="17" t="s">
        <v>268</v>
      </c>
      <c r="B56" s="14" t="s">
        <v>402</v>
      </c>
      <c r="C56" s="24" t="s">
        <v>216</v>
      </c>
    </row>
    <row r="57" spans="1:3" x14ac:dyDescent="0.35">
      <c r="A57" s="17" t="s">
        <v>269</v>
      </c>
      <c r="B57" s="14" t="s">
        <v>401</v>
      </c>
      <c r="C57" s="24" t="s">
        <v>217</v>
      </c>
    </row>
    <row r="58" spans="1:3" x14ac:dyDescent="0.35">
      <c r="A58" s="17" t="s">
        <v>410</v>
      </c>
      <c r="B58" s="58" t="s">
        <v>436</v>
      </c>
      <c r="C58" s="24" t="s">
        <v>411</v>
      </c>
    </row>
    <row r="59" spans="1:3" x14ac:dyDescent="0.35">
      <c r="A59" s="17" t="s">
        <v>437</v>
      </c>
      <c r="B59" s="14" t="s">
        <v>438</v>
      </c>
      <c r="C59" s="24" t="s">
        <v>441</v>
      </c>
    </row>
    <row r="60" spans="1:3" x14ac:dyDescent="0.35">
      <c r="A60" s="17" t="s">
        <v>270</v>
      </c>
      <c r="B60" s="14" t="s">
        <v>400</v>
      </c>
      <c r="C60" s="24" t="s">
        <v>168</v>
      </c>
    </row>
    <row r="61" spans="1:3" x14ac:dyDescent="0.35">
      <c r="A61" s="29" t="s">
        <v>271</v>
      </c>
      <c r="B61" s="14" t="s">
        <v>399</v>
      </c>
      <c r="C61" s="24" t="s">
        <v>218</v>
      </c>
    </row>
    <row r="62" spans="1:3" x14ac:dyDescent="0.35">
      <c r="A62" s="17" t="s">
        <v>272</v>
      </c>
      <c r="B62" s="14" t="s">
        <v>397</v>
      </c>
      <c r="C62" s="24" t="s">
        <v>219</v>
      </c>
    </row>
    <row r="63" spans="1:3" x14ac:dyDescent="0.35">
      <c r="A63" s="17" t="s">
        <v>273</v>
      </c>
      <c r="B63" s="14" t="s">
        <v>398</v>
      </c>
      <c r="C63" s="24" t="s">
        <v>189</v>
      </c>
    </row>
    <row r="64" spans="1:3" x14ac:dyDescent="0.35">
      <c r="A64" s="17" t="s">
        <v>274</v>
      </c>
      <c r="B64" s="14" t="s">
        <v>396</v>
      </c>
      <c r="C64" s="24" t="s">
        <v>220</v>
      </c>
    </row>
    <row r="65" spans="1:5" x14ac:dyDescent="0.35">
      <c r="A65" s="17" t="s">
        <v>275</v>
      </c>
      <c r="B65" s="14" t="s">
        <v>395</v>
      </c>
      <c r="C65" s="24" t="s">
        <v>221</v>
      </c>
    </row>
    <row r="66" spans="1:5" x14ac:dyDescent="0.35">
      <c r="A66" s="17" t="s">
        <v>412</v>
      </c>
      <c r="B66" s="58" t="s">
        <v>434</v>
      </c>
      <c r="C66" s="24" t="s">
        <v>413</v>
      </c>
    </row>
    <row r="67" spans="1:5" x14ac:dyDescent="0.35">
      <c r="B67" s="14"/>
    </row>
    <row r="68" spans="1:5" x14ac:dyDescent="0.35">
      <c r="B68" s="14"/>
    </row>
    <row r="69" spans="1:5" x14ac:dyDescent="0.35">
      <c r="A69" s="17" t="s">
        <v>276</v>
      </c>
      <c r="B69" s="14" t="s">
        <v>394</v>
      </c>
      <c r="C69" s="24" t="s">
        <v>222</v>
      </c>
    </row>
    <row r="70" spans="1:5" x14ac:dyDescent="0.35">
      <c r="A70" s="17" t="s">
        <v>414</v>
      </c>
      <c r="B70" s="58" t="s">
        <v>429</v>
      </c>
      <c r="C70" s="24" t="s">
        <v>415</v>
      </c>
    </row>
    <row r="71" spans="1:5" x14ac:dyDescent="0.35">
      <c r="A71" s="17" t="s">
        <v>449</v>
      </c>
      <c r="B71" s="143"/>
      <c r="C71" s="24" t="s">
        <v>452</v>
      </c>
    </row>
    <row r="72" spans="1:5" x14ac:dyDescent="0.35">
      <c r="A72" s="17" t="s">
        <v>451</v>
      </c>
      <c r="B72" s="143"/>
      <c r="C72" s="24" t="s">
        <v>450</v>
      </c>
    </row>
    <row r="73" spans="1:5" x14ac:dyDescent="0.35">
      <c r="A73" s="17" t="s">
        <v>277</v>
      </c>
      <c r="B73" s="14" t="s">
        <v>393</v>
      </c>
      <c r="C73" s="24" t="s">
        <v>178</v>
      </c>
      <c r="E73" s="57"/>
    </row>
    <row r="74" spans="1:5" x14ac:dyDescent="0.35">
      <c r="A74" s="17" t="s">
        <v>416</v>
      </c>
      <c r="B74" s="58" t="s">
        <v>435</v>
      </c>
      <c r="C74" s="24" t="s">
        <v>417</v>
      </c>
      <c r="E74" s="57"/>
    </row>
    <row r="75" spans="1:5" x14ac:dyDescent="0.35">
      <c r="A75" s="17" t="s">
        <v>278</v>
      </c>
      <c r="B75" s="14" t="s">
        <v>392</v>
      </c>
      <c r="C75" s="24" t="s">
        <v>223</v>
      </c>
      <c r="E75" s="57"/>
    </row>
    <row r="78" spans="1:5" x14ac:dyDescent="0.35">
      <c r="A78" s="27" t="s">
        <v>51</v>
      </c>
    </row>
    <row r="79" spans="1:5" x14ac:dyDescent="0.35">
      <c r="B79" s="32" t="s">
        <v>181</v>
      </c>
      <c r="D79" s="142"/>
    </row>
    <row r="80" spans="1:5" x14ac:dyDescent="0.35">
      <c r="A80" s="17" t="s">
        <v>165</v>
      </c>
      <c r="B80" s="14" t="s">
        <v>52</v>
      </c>
      <c r="D80" s="43" t="s">
        <v>279</v>
      </c>
    </row>
    <row r="81" spans="1:4" x14ac:dyDescent="0.35">
      <c r="A81" s="17" t="s">
        <v>442</v>
      </c>
      <c r="B81" s="14" t="s">
        <v>52</v>
      </c>
      <c r="D81" s="43" t="s">
        <v>443</v>
      </c>
    </row>
    <row r="82" spans="1:4" x14ac:dyDescent="0.35">
      <c r="A82" s="17" t="s">
        <v>53</v>
      </c>
      <c r="B82" s="14" t="s">
        <v>54</v>
      </c>
      <c r="D82" s="43" t="s">
        <v>280</v>
      </c>
    </row>
    <row r="83" spans="1:4" x14ac:dyDescent="0.35">
      <c r="A83" s="17" t="s">
        <v>55</v>
      </c>
      <c r="B83" s="14" t="s">
        <v>56</v>
      </c>
      <c r="D83" s="43" t="s">
        <v>281</v>
      </c>
    </row>
    <row r="84" spans="1:4" x14ac:dyDescent="0.35">
      <c r="A84" s="17" t="s">
        <v>57</v>
      </c>
      <c r="B84" s="14" t="s">
        <v>58</v>
      </c>
      <c r="D84" s="43" t="s">
        <v>282</v>
      </c>
    </row>
    <row r="85" spans="1:4" x14ac:dyDescent="0.35">
      <c r="A85" s="17" t="s">
        <v>59</v>
      </c>
      <c r="B85" s="14" t="s">
        <v>60</v>
      </c>
      <c r="D85" s="43" t="s">
        <v>283</v>
      </c>
    </row>
    <row r="86" spans="1:4" x14ac:dyDescent="0.35">
      <c r="A86" s="17" t="s">
        <v>61</v>
      </c>
      <c r="B86" s="14" t="s">
        <v>62</v>
      </c>
      <c r="D86" s="43" t="s">
        <v>284</v>
      </c>
    </row>
    <row r="87" spans="1:4" x14ac:dyDescent="0.35">
      <c r="A87" s="17" t="s">
        <v>63</v>
      </c>
      <c r="B87" s="14" t="s">
        <v>64</v>
      </c>
      <c r="D87" s="43" t="s">
        <v>285</v>
      </c>
    </row>
    <row r="88" spans="1:4" x14ac:dyDescent="0.35">
      <c r="A88" s="17" t="s">
        <v>65</v>
      </c>
      <c r="B88" s="14" t="s">
        <v>54</v>
      </c>
      <c r="D88" s="43" t="s">
        <v>286</v>
      </c>
    </row>
    <row r="89" spans="1:4" x14ac:dyDescent="0.35">
      <c r="A89" s="17" t="s">
        <v>66</v>
      </c>
      <c r="B89" s="14">
        <v>21</v>
      </c>
      <c r="D89" s="43" t="s">
        <v>287</v>
      </c>
    </row>
    <row r="90" spans="1:4" x14ac:dyDescent="0.35">
      <c r="A90" s="17" t="s">
        <v>369</v>
      </c>
      <c r="B90" s="14">
        <v>22</v>
      </c>
      <c r="D90" s="43" t="s">
        <v>288</v>
      </c>
    </row>
    <row r="91" spans="1:4" x14ac:dyDescent="0.35">
      <c r="A91" s="17" t="s">
        <v>68</v>
      </c>
      <c r="B91" s="14" t="s">
        <v>69</v>
      </c>
      <c r="D91" s="43" t="s">
        <v>289</v>
      </c>
    </row>
    <row r="92" spans="1:4" x14ac:dyDescent="0.35">
      <c r="A92" s="17" t="s">
        <v>70</v>
      </c>
      <c r="B92" s="14" t="s">
        <v>71</v>
      </c>
      <c r="D92" s="43" t="s">
        <v>290</v>
      </c>
    </row>
    <row r="93" spans="1:4" x14ac:dyDescent="0.35">
      <c r="A93" s="17" t="s">
        <v>72</v>
      </c>
      <c r="B93" s="14" t="s">
        <v>73</v>
      </c>
      <c r="D93" s="43" t="s">
        <v>291</v>
      </c>
    </row>
    <row r="94" spans="1:4" x14ac:dyDescent="0.35">
      <c r="A94" s="17" t="s">
        <v>74</v>
      </c>
      <c r="B94" s="14">
        <v>23</v>
      </c>
      <c r="D94" s="43" t="s">
        <v>292</v>
      </c>
    </row>
    <row r="95" spans="1:4" x14ac:dyDescent="0.35">
      <c r="A95" s="17" t="s">
        <v>75</v>
      </c>
      <c r="B95" s="14" t="s">
        <v>67</v>
      </c>
      <c r="D95" s="43" t="s">
        <v>293</v>
      </c>
    </row>
    <row r="96" spans="1:4" x14ac:dyDescent="0.35">
      <c r="A96" s="17" t="s">
        <v>76</v>
      </c>
      <c r="B96" s="14" t="s">
        <v>52</v>
      </c>
      <c r="D96" s="43" t="s">
        <v>294</v>
      </c>
    </row>
    <row r="97" spans="1:4" x14ac:dyDescent="0.35">
      <c r="A97" s="17" t="s">
        <v>77</v>
      </c>
      <c r="B97" s="14">
        <v>24</v>
      </c>
      <c r="D97" s="43" t="s">
        <v>295</v>
      </c>
    </row>
    <row r="98" spans="1:4" x14ac:dyDescent="0.35">
      <c r="A98" s="17" t="s">
        <v>79</v>
      </c>
      <c r="B98" s="14" t="s">
        <v>80</v>
      </c>
      <c r="D98" s="43" t="s">
        <v>296</v>
      </c>
    </row>
    <row r="99" spans="1:4" x14ac:dyDescent="0.35">
      <c r="A99" s="17" t="s">
        <v>81</v>
      </c>
      <c r="B99" s="14" t="s">
        <v>82</v>
      </c>
      <c r="D99" s="43" t="s">
        <v>297</v>
      </c>
    </row>
    <row r="100" spans="1:4" x14ac:dyDescent="0.35">
      <c r="A100" s="17" t="s">
        <v>83</v>
      </c>
      <c r="B100" s="14" t="s">
        <v>84</v>
      </c>
      <c r="D100" s="43" t="s">
        <v>298</v>
      </c>
    </row>
    <row r="101" spans="1:4" x14ac:dyDescent="0.35">
      <c r="A101" s="17" t="s">
        <v>85</v>
      </c>
      <c r="B101" s="14" t="s">
        <v>86</v>
      </c>
      <c r="D101" s="43" t="s">
        <v>299</v>
      </c>
    </row>
    <row r="102" spans="1:4" x14ac:dyDescent="0.35">
      <c r="A102" s="17" t="s">
        <v>87</v>
      </c>
      <c r="B102" s="14" t="s">
        <v>56</v>
      </c>
      <c r="D102" s="43" t="s">
        <v>300</v>
      </c>
    </row>
    <row r="103" spans="1:4" x14ac:dyDescent="0.35">
      <c r="A103" s="17" t="s">
        <v>88</v>
      </c>
      <c r="B103" s="14" t="s">
        <v>89</v>
      </c>
      <c r="D103" s="43" t="s">
        <v>301</v>
      </c>
    </row>
    <row r="104" spans="1:4" x14ac:dyDescent="0.35">
      <c r="A104" s="17" t="s">
        <v>90</v>
      </c>
      <c r="B104" s="14" t="s">
        <v>91</v>
      </c>
      <c r="D104" s="43" t="s">
        <v>302</v>
      </c>
    </row>
    <row r="105" spans="1:4" x14ac:dyDescent="0.35">
      <c r="A105" s="17" t="s">
        <v>92</v>
      </c>
      <c r="B105" s="14" t="s">
        <v>78</v>
      </c>
      <c r="D105" s="43" t="s">
        <v>303</v>
      </c>
    </row>
    <row r="106" spans="1:4" x14ac:dyDescent="0.35">
      <c r="A106" s="17" t="s">
        <v>183</v>
      </c>
      <c r="B106" s="14" t="s">
        <v>56</v>
      </c>
      <c r="D106" s="43" t="s">
        <v>304</v>
      </c>
    </row>
    <row r="107" spans="1:4" x14ac:dyDescent="0.35">
      <c r="A107" s="17" t="s">
        <v>447</v>
      </c>
      <c r="B107" s="14" t="s">
        <v>56</v>
      </c>
      <c r="D107" s="43" t="s">
        <v>448</v>
      </c>
    </row>
    <row r="108" spans="1:4" x14ac:dyDescent="0.35">
      <c r="A108" s="17" t="s">
        <v>164</v>
      </c>
      <c r="B108" s="14">
        <v>25</v>
      </c>
      <c r="D108" s="43" t="s">
        <v>305</v>
      </c>
    </row>
    <row r="109" spans="1:4" x14ac:dyDescent="0.35">
      <c r="A109" s="17" t="s">
        <v>370</v>
      </c>
      <c r="B109" s="14">
        <v>26</v>
      </c>
      <c r="D109" s="43" t="s">
        <v>306</v>
      </c>
    </row>
    <row r="110" spans="1:4" x14ac:dyDescent="0.35">
      <c r="A110" s="17" t="s">
        <v>174</v>
      </c>
      <c r="B110" s="14" t="s">
        <v>89</v>
      </c>
      <c r="D110" s="43" t="s">
        <v>307</v>
      </c>
    </row>
    <row r="111" spans="1:4" x14ac:dyDescent="0.35">
      <c r="A111" s="17" t="s">
        <v>224</v>
      </c>
      <c r="B111" s="14" t="s">
        <v>78</v>
      </c>
      <c r="D111" s="43" t="s">
        <v>308</v>
      </c>
    </row>
    <row r="112" spans="1:4" x14ac:dyDescent="0.35">
      <c r="A112" s="17" t="s">
        <v>184</v>
      </c>
      <c r="B112" s="14" t="s">
        <v>52</v>
      </c>
      <c r="D112" s="43" t="s">
        <v>309</v>
      </c>
    </row>
    <row r="113" spans="1:4" x14ac:dyDescent="0.35">
      <c r="A113" s="17" t="s">
        <v>185</v>
      </c>
      <c r="B113" s="14" t="s">
        <v>54</v>
      </c>
      <c r="D113" s="43" t="s">
        <v>310</v>
      </c>
    </row>
    <row r="114" spans="1:4" x14ac:dyDescent="0.35">
      <c r="A114" s="17" t="s">
        <v>186</v>
      </c>
      <c r="B114" s="14" t="s">
        <v>67</v>
      </c>
      <c r="D114" s="43" t="s">
        <v>311</v>
      </c>
    </row>
    <row r="115" spans="1:4" x14ac:dyDescent="0.35">
      <c r="A115" s="17" t="s">
        <v>224</v>
      </c>
      <c r="B115" s="14">
        <v>21</v>
      </c>
      <c r="D115" s="43" t="s">
        <v>312</v>
      </c>
    </row>
    <row r="116" spans="1:4" x14ac:dyDescent="0.35">
      <c r="A116" s="17" t="s">
        <v>93</v>
      </c>
      <c r="B116" s="14" t="s">
        <v>94</v>
      </c>
      <c r="D116" s="43" t="s">
        <v>313</v>
      </c>
    </row>
    <row r="117" spans="1:4" x14ac:dyDescent="0.35">
      <c r="A117" s="17" t="s">
        <v>166</v>
      </c>
      <c r="B117" s="14" t="s">
        <v>67</v>
      </c>
      <c r="D117" s="43" t="s">
        <v>314</v>
      </c>
    </row>
    <row r="118" spans="1:4" x14ac:dyDescent="0.35">
      <c r="A118" s="17" t="s">
        <v>418</v>
      </c>
      <c r="B118" s="141" t="s">
        <v>73</v>
      </c>
      <c r="D118" s="43" t="s">
        <v>419</v>
      </c>
    </row>
    <row r="119" spans="1:4" x14ac:dyDescent="0.35">
      <c r="A119" s="17" t="s">
        <v>227</v>
      </c>
      <c r="B119" s="14" t="s">
        <v>54</v>
      </c>
      <c r="D119" s="43" t="s">
        <v>315</v>
      </c>
    </row>
    <row r="120" spans="1:4" ht="15.5" x14ac:dyDescent="0.35">
      <c r="A120" s="17" t="s">
        <v>228</v>
      </c>
      <c r="B120" s="33" t="s">
        <v>160</v>
      </c>
      <c r="D120" s="43" t="s">
        <v>316</v>
      </c>
    </row>
    <row r="121" spans="1:4" x14ac:dyDescent="0.35">
      <c r="A121" s="17" t="s">
        <v>229</v>
      </c>
      <c r="B121" s="14" t="s">
        <v>84</v>
      </c>
      <c r="D121" s="43" t="s">
        <v>317</v>
      </c>
    </row>
    <row r="122" spans="1:4" ht="15.5" x14ac:dyDescent="0.35">
      <c r="A122" s="17" t="s">
        <v>230</v>
      </c>
      <c r="B122" s="33" t="s">
        <v>64</v>
      </c>
      <c r="D122" s="43" t="s">
        <v>318</v>
      </c>
    </row>
    <row r="123" spans="1:4" ht="15.5" x14ac:dyDescent="0.35">
      <c r="A123" s="17" t="s">
        <v>231</v>
      </c>
      <c r="B123" s="33" t="s">
        <v>56</v>
      </c>
      <c r="D123" s="43" t="s">
        <v>319</v>
      </c>
    </row>
    <row r="124" spans="1:4" ht="15.5" x14ac:dyDescent="0.35">
      <c r="A124" s="17" t="s">
        <v>232</v>
      </c>
      <c r="B124" s="33" t="s">
        <v>95</v>
      </c>
      <c r="D124" s="43" t="s">
        <v>320</v>
      </c>
    </row>
    <row r="125" spans="1:4" ht="15.5" x14ac:dyDescent="0.35">
      <c r="A125" s="17" t="s">
        <v>233</v>
      </c>
      <c r="B125" s="33" t="s">
        <v>161</v>
      </c>
      <c r="D125" s="43" t="s">
        <v>321</v>
      </c>
    </row>
    <row r="126" spans="1:4" x14ac:dyDescent="0.35">
      <c r="A126" s="17" t="s">
        <v>234</v>
      </c>
      <c r="B126" s="14" t="s">
        <v>89</v>
      </c>
      <c r="D126" s="43" t="s">
        <v>322</v>
      </c>
    </row>
    <row r="127" spans="1:4" ht="15.5" x14ac:dyDescent="0.35">
      <c r="A127" s="17" t="s">
        <v>235</v>
      </c>
      <c r="B127" s="33" t="s">
        <v>62</v>
      </c>
      <c r="D127" s="43" t="s">
        <v>323</v>
      </c>
    </row>
    <row r="128" spans="1:4" ht="15.5" x14ac:dyDescent="0.35">
      <c r="A128" s="17" t="s">
        <v>236</v>
      </c>
      <c r="B128" s="33" t="s">
        <v>73</v>
      </c>
      <c r="D128" s="43" t="s">
        <v>324</v>
      </c>
    </row>
    <row r="129" spans="1:4" ht="15.5" x14ac:dyDescent="0.35">
      <c r="A129" s="17" t="s">
        <v>237</v>
      </c>
      <c r="B129" s="33" t="s">
        <v>86</v>
      </c>
      <c r="D129" s="43" t="s">
        <v>325</v>
      </c>
    </row>
    <row r="130" spans="1:4" ht="15.5" x14ac:dyDescent="0.35">
      <c r="A130" s="17" t="s">
        <v>238</v>
      </c>
      <c r="B130" s="33" t="s">
        <v>78</v>
      </c>
      <c r="D130" s="43" t="s">
        <v>326</v>
      </c>
    </row>
    <row r="131" spans="1:4" ht="15.5" x14ac:dyDescent="0.35">
      <c r="A131" s="17" t="s">
        <v>239</v>
      </c>
      <c r="B131" s="33" t="s">
        <v>69</v>
      </c>
      <c r="D131" s="43" t="s">
        <v>327</v>
      </c>
    </row>
    <row r="132" spans="1:4" ht="15.5" x14ac:dyDescent="0.35">
      <c r="A132" s="17" t="s">
        <v>240</v>
      </c>
      <c r="B132" s="33" t="s">
        <v>71</v>
      </c>
      <c r="D132" s="43" t="s">
        <v>328</v>
      </c>
    </row>
    <row r="133" spans="1:4" ht="15.5" x14ac:dyDescent="0.35">
      <c r="A133" s="17" t="s">
        <v>241</v>
      </c>
      <c r="B133" s="33" t="s">
        <v>80</v>
      </c>
      <c r="D133" s="43" t="s">
        <v>329</v>
      </c>
    </row>
    <row r="134" spans="1:4" ht="15.5" x14ac:dyDescent="0.35">
      <c r="A134" s="17" t="s">
        <v>242</v>
      </c>
      <c r="B134" s="33" t="s">
        <v>82</v>
      </c>
      <c r="D134" s="43" t="s">
        <v>330</v>
      </c>
    </row>
    <row r="135" spans="1:4" ht="15.5" x14ac:dyDescent="0.35">
      <c r="A135" s="17" t="s">
        <v>243</v>
      </c>
      <c r="B135" s="33" t="s">
        <v>67</v>
      </c>
      <c r="D135" s="43" t="s">
        <v>331</v>
      </c>
    </row>
    <row r="136" spans="1:4" x14ac:dyDescent="0.35">
      <c r="A136" s="17" t="s">
        <v>244</v>
      </c>
      <c r="B136" s="14" t="s">
        <v>91</v>
      </c>
      <c r="D136" s="43" t="s">
        <v>332</v>
      </c>
    </row>
    <row r="137" spans="1:4" x14ac:dyDescent="0.35">
      <c r="A137" s="17" t="s">
        <v>245</v>
      </c>
      <c r="B137" s="14" t="s">
        <v>60</v>
      </c>
      <c r="D137" s="43" t="s">
        <v>333</v>
      </c>
    </row>
    <row r="138" spans="1:4" x14ac:dyDescent="0.35">
      <c r="A138" s="17" t="s">
        <v>246</v>
      </c>
      <c r="B138" s="14" t="s">
        <v>52</v>
      </c>
      <c r="D138" s="43" t="s">
        <v>334</v>
      </c>
    </row>
    <row r="139" spans="1:4" x14ac:dyDescent="0.35">
      <c r="A139" s="17" t="s">
        <v>226</v>
      </c>
      <c r="B139" s="14" t="s">
        <v>96</v>
      </c>
      <c r="D139" s="43" t="s">
        <v>335</v>
      </c>
    </row>
    <row r="140" spans="1:4" x14ac:dyDescent="0.35">
      <c r="A140" s="17" t="s">
        <v>371</v>
      </c>
      <c r="B140" s="14" t="s">
        <v>56</v>
      </c>
      <c r="D140" s="43" t="s">
        <v>336</v>
      </c>
    </row>
    <row r="141" spans="1:4" x14ac:dyDescent="0.35">
      <c r="A141" s="17" t="s">
        <v>247</v>
      </c>
      <c r="B141" s="14">
        <v>22</v>
      </c>
      <c r="D141" s="43" t="s">
        <v>337</v>
      </c>
    </row>
    <row r="142" spans="1:4" x14ac:dyDescent="0.35">
      <c r="A142" s="17" t="s">
        <v>97</v>
      </c>
      <c r="B142" s="14" t="s">
        <v>56</v>
      </c>
      <c r="D142" s="43" t="s">
        <v>338</v>
      </c>
    </row>
    <row r="143" spans="1:4" x14ac:dyDescent="0.35">
      <c r="A143" s="17" t="s">
        <v>98</v>
      </c>
      <c r="B143" s="14" t="s">
        <v>62</v>
      </c>
      <c r="D143" s="43" t="s">
        <v>339</v>
      </c>
    </row>
    <row r="144" spans="1:4" x14ac:dyDescent="0.35">
      <c r="A144" s="17" t="s">
        <v>99</v>
      </c>
      <c r="B144" s="14" t="s">
        <v>67</v>
      </c>
      <c r="D144" s="43" t="s">
        <v>340</v>
      </c>
    </row>
    <row r="145" spans="1:6" x14ac:dyDescent="0.35">
      <c r="A145" s="17" t="s">
        <v>100</v>
      </c>
      <c r="B145" s="14" t="s">
        <v>78</v>
      </c>
      <c r="D145" s="43" t="s">
        <v>341</v>
      </c>
      <c r="E145" s="16"/>
      <c r="F145" s="18"/>
    </row>
    <row r="146" spans="1:6" x14ac:dyDescent="0.35">
      <c r="A146" s="17" t="s">
        <v>101</v>
      </c>
      <c r="B146" s="14" t="s">
        <v>62</v>
      </c>
      <c r="D146" s="43" t="s">
        <v>342</v>
      </c>
    </row>
    <row r="147" spans="1:6" x14ac:dyDescent="0.35">
      <c r="A147" s="17" t="s">
        <v>225</v>
      </c>
      <c r="B147" s="14" t="s">
        <v>62</v>
      </c>
      <c r="D147" s="43" t="s">
        <v>343</v>
      </c>
    </row>
    <row r="148" spans="1:6" x14ac:dyDescent="0.35">
      <c r="A148" s="17" t="s">
        <v>372</v>
      </c>
      <c r="B148" s="14">
        <v>24</v>
      </c>
      <c r="D148" s="43" t="s">
        <v>344</v>
      </c>
    </row>
    <row r="149" spans="1:6" x14ac:dyDescent="0.35">
      <c r="A149" s="17" t="s">
        <v>102</v>
      </c>
      <c r="B149" s="14" t="s">
        <v>56</v>
      </c>
      <c r="D149" s="43" t="s">
        <v>345</v>
      </c>
    </row>
    <row r="150" spans="1:6" x14ac:dyDescent="0.35">
      <c r="A150" s="17" t="s">
        <v>365</v>
      </c>
      <c r="B150" s="14" t="s">
        <v>78</v>
      </c>
      <c r="D150" s="43" t="s">
        <v>346</v>
      </c>
    </row>
    <row r="151" spans="1:6" x14ac:dyDescent="0.35">
      <c r="A151" s="17" t="s">
        <v>176</v>
      </c>
      <c r="B151" s="14" t="s">
        <v>67</v>
      </c>
      <c r="D151" s="43" t="s">
        <v>347</v>
      </c>
    </row>
    <row r="152" spans="1:6" x14ac:dyDescent="0.35">
      <c r="A152" s="17" t="s">
        <v>177</v>
      </c>
      <c r="B152" s="14" t="s">
        <v>54</v>
      </c>
      <c r="D152" s="43" t="s">
        <v>348</v>
      </c>
    </row>
    <row r="153" spans="1:6" x14ac:dyDescent="0.35">
      <c r="A153" s="17" t="s">
        <v>175</v>
      </c>
      <c r="B153" s="14" t="s">
        <v>52</v>
      </c>
      <c r="D153" s="43" t="s">
        <v>349</v>
      </c>
    </row>
    <row r="154" spans="1:6" x14ac:dyDescent="0.35">
      <c r="A154" s="17" t="s">
        <v>366</v>
      </c>
      <c r="B154" s="14" t="s">
        <v>73</v>
      </c>
      <c r="D154" s="43" t="s">
        <v>350</v>
      </c>
    </row>
    <row r="155" spans="1:6" x14ac:dyDescent="0.35">
      <c r="A155" s="17" t="s">
        <v>367</v>
      </c>
      <c r="B155" s="14" t="s">
        <v>64</v>
      </c>
      <c r="D155" s="43" t="s">
        <v>351</v>
      </c>
    </row>
    <row r="156" spans="1:6" x14ac:dyDescent="0.35">
      <c r="A156" s="17" t="s">
        <v>368</v>
      </c>
      <c r="B156" s="14" t="s">
        <v>86</v>
      </c>
      <c r="D156" s="43" t="s">
        <v>352</v>
      </c>
    </row>
    <row r="157" spans="1:6" x14ac:dyDescent="0.35">
      <c r="A157" s="17" t="s">
        <v>103</v>
      </c>
      <c r="B157" s="14" t="s">
        <v>78</v>
      </c>
      <c r="D157" s="43" t="s">
        <v>353</v>
      </c>
    </row>
    <row r="158" spans="1:6" x14ac:dyDescent="0.35">
      <c r="A158" s="17" t="s">
        <v>187</v>
      </c>
      <c r="B158" s="14" t="s">
        <v>52</v>
      </c>
      <c r="D158" s="43" t="s">
        <v>354</v>
      </c>
    </row>
    <row r="159" spans="1:6" x14ac:dyDescent="0.35">
      <c r="A159" s="17" t="s">
        <v>251</v>
      </c>
      <c r="B159" s="14">
        <v>30</v>
      </c>
      <c r="D159" s="43" t="s">
        <v>355</v>
      </c>
    </row>
    <row r="160" spans="1:6" x14ac:dyDescent="0.35">
      <c r="A160" s="17" t="s">
        <v>252</v>
      </c>
      <c r="B160" s="14">
        <v>31</v>
      </c>
      <c r="D160" s="43" t="s">
        <v>356</v>
      </c>
    </row>
    <row r="161" spans="1:4" x14ac:dyDescent="0.35">
      <c r="A161" s="17" t="s">
        <v>253</v>
      </c>
      <c r="B161" s="14">
        <v>32</v>
      </c>
      <c r="D161" s="43" t="s">
        <v>357</v>
      </c>
    </row>
    <row r="162" spans="1:4" x14ac:dyDescent="0.35">
      <c r="A162" s="17" t="s">
        <v>254</v>
      </c>
      <c r="B162" s="14">
        <v>33</v>
      </c>
      <c r="D162" s="43" t="s">
        <v>358</v>
      </c>
    </row>
    <row r="163" spans="1:4" x14ac:dyDescent="0.35">
      <c r="A163" s="17" t="s">
        <v>255</v>
      </c>
      <c r="B163" s="14">
        <v>34</v>
      </c>
      <c r="D163" s="43" t="s">
        <v>359</v>
      </c>
    </row>
    <row r="164" spans="1:4" x14ac:dyDescent="0.35">
      <c r="A164" s="17" t="s">
        <v>248</v>
      </c>
      <c r="B164" s="14">
        <v>35</v>
      </c>
      <c r="D164" s="43" t="s">
        <v>360</v>
      </c>
    </row>
    <row r="165" spans="1:4" x14ac:dyDescent="0.35">
      <c r="A165" s="17" t="s">
        <v>249</v>
      </c>
      <c r="B165" s="14">
        <v>36</v>
      </c>
      <c r="D165" s="43" t="s">
        <v>361</v>
      </c>
    </row>
    <row r="166" spans="1:4" x14ac:dyDescent="0.35">
      <c r="A166" s="17" t="s">
        <v>256</v>
      </c>
      <c r="B166" s="14">
        <v>37</v>
      </c>
      <c r="D166" s="43" t="s">
        <v>362</v>
      </c>
    </row>
    <row r="167" spans="1:4" x14ac:dyDescent="0.35">
      <c r="A167" s="17" t="s">
        <v>250</v>
      </c>
      <c r="B167" s="14">
        <v>38</v>
      </c>
      <c r="D167" s="43" t="s">
        <v>363</v>
      </c>
    </row>
    <row r="168" spans="1:4" x14ac:dyDescent="0.35">
      <c r="A168" s="17" t="s">
        <v>257</v>
      </c>
      <c r="B168" s="14">
        <v>39</v>
      </c>
      <c r="D168" s="43" t="s">
        <v>364</v>
      </c>
    </row>
    <row r="170" spans="1:4" x14ac:dyDescent="0.35">
      <c r="A170" s="27" t="s">
        <v>128</v>
      </c>
    </row>
    <row r="171" spans="1:4" x14ac:dyDescent="0.35">
      <c r="A171" s="17" t="s">
        <v>141</v>
      </c>
      <c r="B171" s="31" t="s">
        <v>28</v>
      </c>
    </row>
    <row r="172" spans="1:4" x14ac:dyDescent="0.35">
      <c r="A172" s="17" t="s">
        <v>29</v>
      </c>
      <c r="B172" s="31" t="s">
        <v>30</v>
      </c>
    </row>
    <row r="173" spans="1:4" ht="15.5" x14ac:dyDescent="0.35">
      <c r="A173" s="50" t="s">
        <v>31</v>
      </c>
      <c r="B173" s="32">
        <v>3</v>
      </c>
    </row>
    <row r="174" spans="1:4" ht="15.5" x14ac:dyDescent="0.35">
      <c r="A174" s="50" t="s">
        <v>420</v>
      </c>
      <c r="B174" s="140">
        <v>0</v>
      </c>
    </row>
    <row r="175" spans="1:4" x14ac:dyDescent="0.35">
      <c r="A175" s="35" t="s">
        <v>259</v>
      </c>
      <c r="B175" s="31">
        <v>0</v>
      </c>
    </row>
    <row r="177" spans="1:3" x14ac:dyDescent="0.35">
      <c r="A177" s="27" t="s">
        <v>127</v>
      </c>
    </row>
    <row r="178" spans="1:3" x14ac:dyDescent="0.35">
      <c r="A178" s="17" t="s">
        <v>104</v>
      </c>
      <c r="B178" s="14" t="s">
        <v>28</v>
      </c>
      <c r="C178" s="35"/>
    </row>
    <row r="179" spans="1:3" x14ac:dyDescent="0.35">
      <c r="A179" s="17" t="s">
        <v>105</v>
      </c>
      <c r="B179" s="14" t="s">
        <v>30</v>
      </c>
      <c r="C179" s="35"/>
    </row>
    <row r="180" spans="1:3" x14ac:dyDescent="0.35">
      <c r="A180" s="17" t="s">
        <v>258</v>
      </c>
      <c r="B180" s="14" t="s">
        <v>36</v>
      </c>
      <c r="C180" s="35"/>
    </row>
    <row r="181" spans="1:3" x14ac:dyDescent="0.35">
      <c r="A181" s="17" t="s">
        <v>190</v>
      </c>
      <c r="B181" s="14" t="s">
        <v>40</v>
      </c>
      <c r="C181" s="35"/>
    </row>
    <row r="182" spans="1:3" x14ac:dyDescent="0.35">
      <c r="A182" s="17" t="s">
        <v>421</v>
      </c>
      <c r="B182" s="14" t="s">
        <v>40</v>
      </c>
      <c r="C182" s="35"/>
    </row>
    <row r="183" spans="1:3" x14ac:dyDescent="0.35">
      <c r="A183" s="17" t="s">
        <v>106</v>
      </c>
      <c r="B183" s="14" t="s">
        <v>38</v>
      </c>
      <c r="C183" s="35"/>
    </row>
    <row r="185" spans="1:3" x14ac:dyDescent="0.35">
      <c r="A185" s="27" t="s">
        <v>3</v>
      </c>
    </row>
    <row r="186" spans="1:3" x14ac:dyDescent="0.35">
      <c r="A186" s="17">
        <v>1</v>
      </c>
    </row>
    <row r="187" spans="1:3" x14ac:dyDescent="0.35">
      <c r="A187" s="17">
        <v>2</v>
      </c>
    </row>
    <row r="188" spans="1:3" x14ac:dyDescent="0.35">
      <c r="A188" s="17">
        <v>3</v>
      </c>
    </row>
    <row r="189" spans="1:3" x14ac:dyDescent="0.35">
      <c r="A189" s="17">
        <v>4</v>
      </c>
    </row>
    <row r="191" spans="1:3" x14ac:dyDescent="0.35">
      <c r="A191" s="27" t="s">
        <v>107</v>
      </c>
    </row>
    <row r="192" spans="1:3" x14ac:dyDescent="0.35">
      <c r="A192" s="17" t="s">
        <v>27</v>
      </c>
      <c r="B192" s="32">
        <v>15</v>
      </c>
    </row>
    <row r="193" spans="1:3" x14ac:dyDescent="0.35">
      <c r="A193" s="17" t="s">
        <v>29</v>
      </c>
      <c r="B193" s="32">
        <v>15</v>
      </c>
    </row>
    <row r="194" spans="1:3" x14ac:dyDescent="0.35">
      <c r="A194" s="17" t="s">
        <v>108</v>
      </c>
      <c r="B194" s="32">
        <v>30</v>
      </c>
    </row>
    <row r="195" spans="1:3" x14ac:dyDescent="0.35">
      <c r="A195" s="17" t="s">
        <v>31</v>
      </c>
      <c r="B195" s="34">
        <v>15</v>
      </c>
    </row>
    <row r="196" spans="1:3" x14ac:dyDescent="0.35">
      <c r="A196" s="17" t="s">
        <v>33</v>
      </c>
      <c r="B196" s="34">
        <v>15</v>
      </c>
    </row>
    <row r="197" spans="1:3" x14ac:dyDescent="0.35">
      <c r="A197" s="17" t="s">
        <v>109</v>
      </c>
      <c r="B197" s="34">
        <v>30</v>
      </c>
    </row>
    <row r="198" spans="1:3" x14ac:dyDescent="0.35">
      <c r="A198" s="17" t="s">
        <v>35</v>
      </c>
      <c r="B198" s="34">
        <v>15</v>
      </c>
    </row>
    <row r="199" spans="1:3" x14ac:dyDescent="0.35">
      <c r="A199" s="17" t="s">
        <v>37</v>
      </c>
      <c r="B199" s="34">
        <v>15</v>
      </c>
    </row>
    <row r="200" spans="1:3" x14ac:dyDescent="0.35">
      <c r="A200" s="17" t="s">
        <v>110</v>
      </c>
      <c r="B200" s="34">
        <v>30</v>
      </c>
    </row>
    <row r="201" spans="1:3" x14ac:dyDescent="0.35">
      <c r="A201" s="17" t="s">
        <v>39</v>
      </c>
      <c r="B201" s="34">
        <v>15</v>
      </c>
    </row>
    <row r="202" spans="1:3" x14ac:dyDescent="0.35">
      <c r="A202" s="17" t="s">
        <v>111</v>
      </c>
      <c r="B202" s="34">
        <v>15</v>
      </c>
    </row>
    <row r="203" spans="1:3" x14ac:dyDescent="0.35">
      <c r="A203" s="17" t="s">
        <v>112</v>
      </c>
      <c r="B203" s="32">
        <v>30</v>
      </c>
    </row>
    <row r="206" spans="1:3" x14ac:dyDescent="0.35">
      <c r="A206" s="27" t="s">
        <v>113</v>
      </c>
      <c r="C206" s="47" t="s">
        <v>379</v>
      </c>
    </row>
    <row r="207" spans="1:3" x14ac:dyDescent="0.35">
      <c r="A207" s="30" t="s">
        <v>377</v>
      </c>
      <c r="C207" s="48" t="s">
        <v>114</v>
      </c>
    </row>
    <row r="208" spans="1:3" x14ac:dyDescent="0.35">
      <c r="A208" s="30" t="s">
        <v>378</v>
      </c>
      <c r="C208" s="48" t="s">
        <v>115</v>
      </c>
    </row>
    <row r="209" spans="1:3" x14ac:dyDescent="0.35">
      <c r="C209" s="48" t="s">
        <v>209</v>
      </c>
    </row>
    <row r="210" spans="1:3" x14ac:dyDescent="0.35">
      <c r="A210" s="27" t="s">
        <v>121</v>
      </c>
      <c r="C210" s="48" t="s">
        <v>116</v>
      </c>
    </row>
    <row r="211" spans="1:3" x14ac:dyDescent="0.35">
      <c r="A211" s="17" t="s">
        <v>122</v>
      </c>
      <c r="C211" s="49" t="s">
        <v>117</v>
      </c>
    </row>
    <row r="212" spans="1:3" x14ac:dyDescent="0.35">
      <c r="A212" s="17" t="s">
        <v>123</v>
      </c>
      <c r="C212" s="49" t="s">
        <v>118</v>
      </c>
    </row>
    <row r="213" spans="1:3" x14ac:dyDescent="0.35">
      <c r="A213" s="17" t="s">
        <v>374</v>
      </c>
      <c r="C213" s="49" t="s">
        <v>119</v>
      </c>
    </row>
    <row r="214" spans="1:3" x14ac:dyDescent="0.35">
      <c r="A214" s="17" t="s">
        <v>124</v>
      </c>
      <c r="C214" s="49" t="s">
        <v>120</v>
      </c>
    </row>
    <row r="215" spans="1:3" x14ac:dyDescent="0.35">
      <c r="A215" s="17" t="s">
        <v>125</v>
      </c>
    </row>
    <row r="216" spans="1:3" x14ac:dyDescent="0.35">
      <c r="A216" s="17" t="s">
        <v>126</v>
      </c>
    </row>
    <row r="218" spans="1:3" x14ac:dyDescent="0.35">
      <c r="A218" s="27" t="s">
        <v>210</v>
      </c>
    </row>
    <row r="219" spans="1:3" x14ac:dyDescent="0.35">
      <c r="A219" s="17">
        <v>116</v>
      </c>
    </row>
    <row r="220" spans="1:3" x14ac:dyDescent="0.35">
      <c r="A220" s="17">
        <v>96</v>
      </c>
    </row>
    <row r="221" spans="1:3" x14ac:dyDescent="0.35">
      <c r="A221" s="17">
        <v>85</v>
      </c>
    </row>
    <row r="222" spans="1:3" x14ac:dyDescent="0.35">
      <c r="A222" s="17">
        <v>58</v>
      </c>
    </row>
  </sheetData>
  <sheetProtection insertColumns="0" deleteColumns="0"/>
  <autoFilter ref="A79:B153"/>
  <dataConsolidate/>
  <mergeCells count="1">
    <mergeCell ref="B2:D2"/>
  </mergeCells>
  <dataValidations count="1">
    <dataValidation type="list" allowBlank="1" showInputMessage="1" showErrorMessage="1" sqref="A207">
      <formula1>$A$207:$A$208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7:B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Ewa Dżbik</cp:lastModifiedBy>
  <cp:lastPrinted>2020-09-21T11:51:03Z</cp:lastPrinted>
  <dcterms:created xsi:type="dcterms:W3CDTF">2014-01-14T10:50:19Z</dcterms:created>
  <dcterms:modified xsi:type="dcterms:W3CDTF">2022-09-19T05:21:22Z</dcterms:modified>
</cp:coreProperties>
</file>