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finanse-fs\username\magdalena.salek\Desktop\"/>
    </mc:Choice>
  </mc:AlternateContent>
  <bookViews>
    <workbookView xWindow="0" yWindow="0" windowWidth="28800" windowHeight="11100"/>
  </bookViews>
  <sheets>
    <sheet name="PENSUM, GPW i ZESTAWIENIE" sheetId="1" r:id="rId1"/>
    <sheet name="dane" sheetId="2" r:id="rId2"/>
  </sheets>
  <externalReferences>
    <externalReference r:id="rId3"/>
  </externalReferences>
  <definedNames>
    <definedName name="_xlnm.Print_Area" localSheetId="1">dane!$A$59:$D$177</definedName>
    <definedName name="_xlnm.Print_Area" localSheetId="0">'PENSUM, GPW i ZESTAWIENIE'!$A$1:$X$173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3" i="1" l="1"/>
  <c r="D114" i="1"/>
  <c r="C81" i="1"/>
  <c r="C82" i="1"/>
  <c r="C83" i="1"/>
  <c r="C84" i="1"/>
  <c r="F83" i="1"/>
  <c r="F84" i="1"/>
  <c r="F85" i="1"/>
  <c r="D148" i="1" l="1"/>
  <c r="M46" i="1" l="1"/>
  <c r="M47" i="1"/>
  <c r="M48" i="1"/>
  <c r="M49" i="1"/>
  <c r="M51" i="1"/>
  <c r="K44" i="1"/>
  <c r="M44" i="1" s="1"/>
  <c r="K46" i="1"/>
  <c r="K45" i="1"/>
  <c r="M45" i="1" s="1"/>
  <c r="K47" i="1"/>
  <c r="K48" i="1"/>
  <c r="K49" i="1"/>
  <c r="K50" i="1"/>
  <c r="M50" i="1" s="1"/>
  <c r="K51" i="1"/>
  <c r="K52" i="1"/>
  <c r="M52" i="1" s="1"/>
  <c r="K53" i="1"/>
  <c r="M53" i="1" s="1"/>
  <c r="K15" i="1" l="1"/>
  <c r="K16" i="1"/>
  <c r="K17" i="1"/>
  <c r="K18" i="1"/>
  <c r="K19" i="1"/>
  <c r="K20" i="1"/>
  <c r="K21" i="1"/>
  <c r="K22" i="1"/>
  <c r="K23" i="1"/>
  <c r="K24" i="1"/>
  <c r="K14" i="1"/>
  <c r="M15" i="1" l="1"/>
  <c r="M16" i="1"/>
  <c r="M17" i="1"/>
  <c r="M18" i="1"/>
  <c r="M19" i="1"/>
  <c r="M20" i="1"/>
  <c r="M21" i="1"/>
  <c r="M22" i="1"/>
  <c r="M23" i="1"/>
  <c r="M24" i="1"/>
  <c r="M14" i="1"/>
  <c r="D149" i="1" l="1"/>
  <c r="D150" i="1"/>
  <c r="D151" i="1"/>
  <c r="D152" i="1"/>
  <c r="D153" i="1"/>
  <c r="D154" i="1"/>
  <c r="D155" i="1"/>
  <c r="D156" i="1"/>
  <c r="D157" i="1"/>
  <c r="E82" i="1"/>
  <c r="E83" i="1"/>
  <c r="E84" i="1"/>
  <c r="E85" i="1"/>
  <c r="E86" i="1"/>
  <c r="E87" i="1"/>
  <c r="E88" i="1"/>
  <c r="E89" i="1"/>
  <c r="E90" i="1"/>
  <c r="E91" i="1"/>
  <c r="X45" i="1"/>
  <c r="X46" i="1"/>
  <c r="X47" i="1"/>
  <c r="X48" i="1"/>
  <c r="X49" i="1"/>
  <c r="X50" i="1"/>
  <c r="X51" i="1"/>
  <c r="X52" i="1"/>
  <c r="X53" i="1"/>
  <c r="X44" i="1"/>
  <c r="T14" i="1"/>
  <c r="T15" i="1"/>
  <c r="T16" i="1"/>
  <c r="T17" i="1"/>
  <c r="T18" i="1"/>
  <c r="T19" i="1"/>
  <c r="T20" i="1"/>
  <c r="T21" i="1"/>
  <c r="T22" i="1"/>
  <c r="T23" i="1"/>
  <c r="T24" i="1"/>
  <c r="E149" i="1" l="1"/>
  <c r="E150" i="1"/>
  <c r="E152" i="1"/>
  <c r="E153" i="1"/>
  <c r="E154" i="1"/>
  <c r="E155" i="1"/>
  <c r="E156" i="1"/>
  <c r="E157" i="1"/>
  <c r="E151" i="1"/>
  <c r="U24" i="1" l="1"/>
  <c r="P44" i="1" l="1"/>
  <c r="P45" i="1"/>
  <c r="N15" i="1" l="1"/>
  <c r="N16" i="1"/>
  <c r="N17" i="1"/>
  <c r="N18" i="1"/>
  <c r="N19" i="1"/>
  <c r="N20" i="1"/>
  <c r="N21" i="1"/>
  <c r="N22" i="1"/>
  <c r="N23" i="1"/>
  <c r="N24" i="1"/>
  <c r="N14" i="1"/>
  <c r="D115" i="1" l="1"/>
  <c r="E115" i="1" s="1"/>
  <c r="D116" i="1"/>
  <c r="E116" i="1" s="1"/>
  <c r="D117" i="1"/>
  <c r="E117" i="1" s="1"/>
  <c r="D118" i="1"/>
  <c r="E118" i="1" s="1"/>
  <c r="D119" i="1"/>
  <c r="E119" i="1" s="1"/>
  <c r="D120" i="1"/>
  <c r="E120" i="1" s="1"/>
  <c r="D121" i="1"/>
  <c r="E121" i="1" s="1"/>
  <c r="D122" i="1"/>
  <c r="E122" i="1" s="1"/>
  <c r="E114" i="1"/>
  <c r="B82" i="1" l="1"/>
  <c r="B83" i="1"/>
  <c r="B84" i="1"/>
  <c r="B85" i="1"/>
  <c r="B86" i="1"/>
  <c r="B87" i="1"/>
  <c r="B88" i="1"/>
  <c r="B89" i="1"/>
  <c r="B90" i="1"/>
  <c r="B91" i="1"/>
  <c r="A82" i="1" l="1"/>
  <c r="D82" i="1"/>
  <c r="F82" i="1"/>
  <c r="G82" i="1"/>
  <c r="H82" i="1"/>
  <c r="A83" i="1"/>
  <c r="D83" i="1"/>
  <c r="T83" i="1" s="1"/>
  <c r="G83" i="1"/>
  <c r="H83" i="1"/>
  <c r="A84" i="1"/>
  <c r="D84" i="1"/>
  <c r="G84" i="1"/>
  <c r="H84" i="1"/>
  <c r="A85" i="1"/>
  <c r="C85" i="1"/>
  <c r="D85" i="1"/>
  <c r="G85" i="1"/>
  <c r="H85" i="1"/>
  <c r="A86" i="1"/>
  <c r="C86" i="1"/>
  <c r="D86" i="1"/>
  <c r="F86" i="1"/>
  <c r="G86" i="1"/>
  <c r="H86" i="1"/>
  <c r="A87" i="1"/>
  <c r="C87" i="1"/>
  <c r="D87" i="1"/>
  <c r="F87" i="1"/>
  <c r="G87" i="1"/>
  <c r="H87" i="1"/>
  <c r="A88" i="1"/>
  <c r="C88" i="1"/>
  <c r="D88" i="1"/>
  <c r="F88" i="1"/>
  <c r="G88" i="1"/>
  <c r="T88" i="1" s="1"/>
  <c r="H88" i="1"/>
  <c r="A89" i="1"/>
  <c r="C89" i="1"/>
  <c r="D89" i="1"/>
  <c r="F89" i="1"/>
  <c r="G89" i="1"/>
  <c r="T89" i="1" s="1"/>
  <c r="H89" i="1"/>
  <c r="A90" i="1"/>
  <c r="C90" i="1"/>
  <c r="D90" i="1"/>
  <c r="F90" i="1"/>
  <c r="G90" i="1"/>
  <c r="T90" i="1" s="1"/>
  <c r="H90" i="1"/>
  <c r="A91" i="1"/>
  <c r="C91" i="1"/>
  <c r="D91" i="1"/>
  <c r="F91" i="1"/>
  <c r="G91" i="1"/>
  <c r="T91" i="1" s="1"/>
  <c r="H91" i="1"/>
  <c r="T84" i="1" l="1"/>
  <c r="T82" i="1"/>
  <c r="T85" i="1"/>
  <c r="T86" i="1"/>
  <c r="T87" i="1"/>
  <c r="P35" i="1"/>
  <c r="O2" i="1"/>
  <c r="C150" i="1" l="1"/>
  <c r="C151" i="1"/>
  <c r="C152" i="1"/>
  <c r="C153" i="1"/>
  <c r="C154" i="1"/>
  <c r="C155" i="1"/>
  <c r="C156" i="1"/>
  <c r="C157" i="1"/>
  <c r="A148" i="1"/>
  <c r="B148" i="1"/>
  <c r="C148" i="1"/>
  <c r="L81" i="1" l="1"/>
  <c r="L91" i="1" l="1"/>
  <c r="L90" i="1"/>
  <c r="L89" i="1"/>
  <c r="L88" i="1"/>
  <c r="L87" i="1"/>
  <c r="L86" i="1"/>
  <c r="L85" i="1"/>
  <c r="L84" i="1"/>
  <c r="L83" i="1"/>
  <c r="L82" i="1"/>
  <c r="J81" i="1"/>
  <c r="I81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S91" i="1"/>
  <c r="R91" i="1"/>
  <c r="P91" i="1"/>
  <c r="N91" i="1"/>
  <c r="S90" i="1"/>
  <c r="R90" i="1"/>
  <c r="Q90" i="1"/>
  <c r="P90" i="1"/>
  <c r="N90" i="1"/>
  <c r="S89" i="1"/>
  <c r="R89" i="1"/>
  <c r="P89" i="1"/>
  <c r="O89" i="1"/>
  <c r="N89" i="1"/>
  <c r="S88" i="1"/>
  <c r="R88" i="1"/>
  <c r="Q88" i="1"/>
  <c r="O88" i="1"/>
  <c r="N88" i="1"/>
  <c r="S87" i="1"/>
  <c r="R87" i="1"/>
  <c r="Q87" i="1"/>
  <c r="P87" i="1"/>
  <c r="N87" i="1"/>
  <c r="S86" i="1"/>
  <c r="R86" i="1"/>
  <c r="Q86" i="1"/>
  <c r="P86" i="1"/>
  <c r="O86" i="1"/>
  <c r="N86" i="1"/>
  <c r="S85" i="1"/>
  <c r="R85" i="1"/>
  <c r="Q85" i="1"/>
  <c r="P85" i="1"/>
  <c r="K85" i="1"/>
  <c r="N85" i="1"/>
  <c r="S84" i="1"/>
  <c r="R84" i="1"/>
  <c r="N84" i="1"/>
  <c r="S83" i="1"/>
  <c r="R83" i="1"/>
  <c r="Q83" i="1"/>
  <c r="P83" i="1"/>
  <c r="O83" i="1"/>
  <c r="N83" i="1"/>
  <c r="S82" i="1"/>
  <c r="R82" i="1"/>
  <c r="Q82" i="1"/>
  <c r="P82" i="1"/>
  <c r="O82" i="1"/>
  <c r="N82" i="1"/>
  <c r="H81" i="1"/>
  <c r="G81" i="1"/>
  <c r="F81" i="1"/>
  <c r="S81" i="1" s="1"/>
  <c r="E81" i="1"/>
  <c r="R81" i="1" s="1"/>
  <c r="D81" i="1"/>
  <c r="P81" i="1"/>
  <c r="B81" i="1"/>
  <c r="O81" i="1" s="1"/>
  <c r="A81" i="1"/>
  <c r="N81" i="1" s="1"/>
  <c r="B74" i="1"/>
  <c r="D74" i="1"/>
  <c r="O91" i="1"/>
  <c r="Q89" i="1"/>
  <c r="P88" i="1"/>
  <c r="O87" i="1"/>
  <c r="P84" i="1"/>
  <c r="O84" i="1"/>
  <c r="Q81" i="1" l="1"/>
  <c r="T81" i="1"/>
  <c r="K84" i="1"/>
  <c r="K90" i="1"/>
  <c r="K91" i="1"/>
  <c r="O85" i="1"/>
  <c r="Q91" i="1"/>
  <c r="Q84" i="1"/>
  <c r="O90" i="1"/>
  <c r="K86" i="1"/>
  <c r="K87" i="1"/>
  <c r="K81" i="1"/>
  <c r="K82" i="1"/>
  <c r="K83" i="1"/>
  <c r="K88" i="1"/>
  <c r="K89" i="1"/>
  <c r="B22" i="2"/>
  <c r="B13" i="2"/>
  <c r="T51" i="1" l="1"/>
  <c r="R45" i="1"/>
  <c r="W44" i="1"/>
  <c r="V44" i="1"/>
  <c r="U44" i="1"/>
  <c r="T44" i="1"/>
  <c r="S44" i="1"/>
  <c r="R44" i="1"/>
  <c r="X157" i="1"/>
  <c r="X156" i="1"/>
  <c r="X155" i="1"/>
  <c r="X154" i="1"/>
  <c r="X152" i="1"/>
  <c r="X150" i="1"/>
  <c r="E148" i="1"/>
  <c r="S15" i="1"/>
  <c r="X151" i="1" l="1"/>
  <c r="X148" i="1"/>
  <c r="X149" i="1"/>
  <c r="X153" i="1"/>
  <c r="W148" i="1"/>
  <c r="S45" i="1"/>
  <c r="T45" i="1"/>
  <c r="U45" i="1"/>
  <c r="V45" i="1"/>
  <c r="W45" i="1"/>
  <c r="R46" i="1"/>
  <c r="S46" i="1"/>
  <c r="T46" i="1"/>
  <c r="U46" i="1"/>
  <c r="V46" i="1"/>
  <c r="W46" i="1"/>
  <c r="R47" i="1"/>
  <c r="S47" i="1"/>
  <c r="T47" i="1"/>
  <c r="U47" i="1"/>
  <c r="V47" i="1"/>
  <c r="W47" i="1"/>
  <c r="R48" i="1"/>
  <c r="S48" i="1"/>
  <c r="T48" i="1"/>
  <c r="U48" i="1"/>
  <c r="V48" i="1"/>
  <c r="W48" i="1"/>
  <c r="R49" i="1"/>
  <c r="S49" i="1"/>
  <c r="T49" i="1"/>
  <c r="U49" i="1"/>
  <c r="V49" i="1"/>
  <c r="W49" i="1"/>
  <c r="R50" i="1"/>
  <c r="S50" i="1"/>
  <c r="T50" i="1"/>
  <c r="U50" i="1"/>
  <c r="V50" i="1"/>
  <c r="W50" i="1"/>
  <c r="R51" i="1"/>
  <c r="S51" i="1"/>
  <c r="U51" i="1"/>
  <c r="V51" i="1"/>
  <c r="W51" i="1"/>
  <c r="R52" i="1"/>
  <c r="S52" i="1"/>
  <c r="T52" i="1"/>
  <c r="U52" i="1"/>
  <c r="V52" i="1"/>
  <c r="W52" i="1"/>
  <c r="R53" i="1"/>
  <c r="S53" i="1"/>
  <c r="T53" i="1"/>
  <c r="U53" i="1"/>
  <c r="V53" i="1"/>
  <c r="W53" i="1"/>
  <c r="P46" i="1"/>
  <c r="P48" i="1"/>
  <c r="P49" i="1"/>
  <c r="P52" i="1"/>
  <c r="P53" i="1"/>
  <c r="O15" i="1"/>
  <c r="P15" i="1"/>
  <c r="Q15" i="1"/>
  <c r="R15" i="1"/>
  <c r="O16" i="1"/>
  <c r="P16" i="1"/>
  <c r="Q16" i="1"/>
  <c r="R16" i="1"/>
  <c r="S16" i="1"/>
  <c r="O17" i="1"/>
  <c r="P17" i="1"/>
  <c r="Q17" i="1"/>
  <c r="R17" i="1"/>
  <c r="S17" i="1"/>
  <c r="O18" i="1"/>
  <c r="P18" i="1"/>
  <c r="Q18" i="1"/>
  <c r="R18" i="1"/>
  <c r="S18" i="1"/>
  <c r="O19" i="1"/>
  <c r="P19" i="1"/>
  <c r="Q19" i="1"/>
  <c r="R19" i="1"/>
  <c r="S19" i="1"/>
  <c r="O20" i="1"/>
  <c r="P20" i="1"/>
  <c r="Q20" i="1"/>
  <c r="R20" i="1"/>
  <c r="S20" i="1"/>
  <c r="O21" i="1"/>
  <c r="P21" i="1"/>
  <c r="Q21" i="1"/>
  <c r="R21" i="1"/>
  <c r="S21" i="1"/>
  <c r="O22" i="1"/>
  <c r="P22" i="1"/>
  <c r="Q22" i="1"/>
  <c r="R22" i="1"/>
  <c r="S22" i="1"/>
  <c r="O23" i="1"/>
  <c r="P23" i="1"/>
  <c r="Q23" i="1"/>
  <c r="R23" i="1"/>
  <c r="S23" i="1"/>
  <c r="O24" i="1"/>
  <c r="P24" i="1"/>
  <c r="Q24" i="1"/>
  <c r="R24" i="1"/>
  <c r="S24" i="1"/>
  <c r="P51" i="1" l="1"/>
  <c r="P50" i="1"/>
  <c r="P47" i="1"/>
  <c r="M88" i="1"/>
  <c r="M86" i="1"/>
  <c r="M83" i="1"/>
  <c r="M89" i="1"/>
  <c r="M82" i="1"/>
  <c r="M85" i="1"/>
  <c r="M90" i="1"/>
  <c r="M91" i="1"/>
  <c r="M87" i="1"/>
  <c r="M84" i="1"/>
  <c r="P14" i="1"/>
  <c r="D145" i="1" l="1"/>
  <c r="B145" i="1"/>
  <c r="B117" i="1"/>
  <c r="D110" i="1"/>
  <c r="B110" i="1"/>
  <c r="D38" i="1" l="1"/>
  <c r="B38" i="1"/>
  <c r="A40" i="1" l="1"/>
  <c r="X122" i="1" l="1"/>
  <c r="X121" i="1"/>
  <c r="X120" i="1"/>
  <c r="X119" i="1"/>
  <c r="X118" i="1"/>
  <c r="X117" i="1"/>
  <c r="X116" i="1"/>
  <c r="X114" i="1"/>
  <c r="D43" i="1"/>
  <c r="T115" i="1" l="1"/>
  <c r="X115" i="1"/>
  <c r="X113" i="1"/>
  <c r="V113" i="1"/>
  <c r="W113" i="1"/>
  <c r="E147" i="1"/>
  <c r="M81" i="1" l="1"/>
  <c r="M92" i="1" l="1"/>
  <c r="N152" i="1"/>
  <c r="H152" i="1" l="1"/>
  <c r="G152" i="1"/>
  <c r="F152" i="1"/>
  <c r="G148" i="1" l="1"/>
  <c r="F148" i="1"/>
  <c r="F149" i="1"/>
  <c r="G149" i="1"/>
  <c r="N154" i="1"/>
  <c r="F154" i="1"/>
  <c r="G154" i="1"/>
  <c r="N153" i="1"/>
  <c r="F153" i="1"/>
  <c r="G153" i="1"/>
  <c r="N157" i="1"/>
  <c r="F157" i="1"/>
  <c r="G157" i="1"/>
  <c r="F150" i="1"/>
  <c r="G150" i="1"/>
  <c r="N155" i="1"/>
  <c r="F155" i="1"/>
  <c r="G155" i="1"/>
  <c r="F151" i="1"/>
  <c r="G151" i="1"/>
  <c r="N156" i="1"/>
  <c r="F156" i="1"/>
  <c r="G156" i="1"/>
  <c r="F122" i="1" l="1"/>
  <c r="F121" i="1"/>
  <c r="F120" i="1"/>
  <c r="F119" i="1"/>
  <c r="F118" i="1"/>
  <c r="F117" i="1"/>
  <c r="F116" i="1"/>
  <c r="N151" i="1"/>
  <c r="N148" i="1" l="1"/>
  <c r="P148" i="1" s="1"/>
  <c r="N150" i="1"/>
  <c r="P150" i="1" s="1"/>
  <c r="E113" i="1"/>
  <c r="G113" i="1"/>
  <c r="N149" i="1"/>
  <c r="P149" i="1" s="1"/>
  <c r="P151" i="1"/>
  <c r="F113" i="1"/>
  <c r="N113" i="1"/>
  <c r="P113" i="1" s="1"/>
  <c r="L115" i="1"/>
  <c r="H117" i="1"/>
  <c r="L117" i="1" s="1"/>
  <c r="H121" i="1"/>
  <c r="L121" i="1" s="1"/>
  <c r="W118" i="1"/>
  <c r="W122" i="1"/>
  <c r="W121" i="1"/>
  <c r="W117" i="1"/>
  <c r="F115" i="1"/>
  <c r="H118" i="1"/>
  <c r="L118" i="1" s="1"/>
  <c r="S115" i="1"/>
  <c r="V119" i="1"/>
  <c r="P122" i="1"/>
  <c r="S117" i="1"/>
  <c r="S121" i="1"/>
  <c r="G118" i="1"/>
  <c r="G119" i="1"/>
  <c r="R115" i="1"/>
  <c r="T118" i="1"/>
  <c r="U121" i="1"/>
  <c r="G122" i="1"/>
  <c r="G115" i="1"/>
  <c r="U117" i="1"/>
  <c r="R119" i="1"/>
  <c r="W119" i="1"/>
  <c r="T122" i="1"/>
  <c r="N116" i="1"/>
  <c r="P116" i="1" s="1"/>
  <c r="N120" i="1"/>
  <c r="V120" i="1"/>
  <c r="H122" i="1"/>
  <c r="L122" i="1" s="1"/>
  <c r="N117" i="1"/>
  <c r="P117" i="1" s="1"/>
  <c r="N121" i="1"/>
  <c r="P121" i="1" s="1"/>
  <c r="S116" i="1"/>
  <c r="W116" i="1"/>
  <c r="T117" i="1"/>
  <c r="S120" i="1"/>
  <c r="W120" i="1"/>
  <c r="T121" i="1"/>
  <c r="U122" i="1"/>
  <c r="R116" i="1"/>
  <c r="V116" i="1"/>
  <c r="R120" i="1"/>
  <c r="G116" i="1"/>
  <c r="G120" i="1"/>
  <c r="N118" i="1"/>
  <c r="P118" i="1" s="1"/>
  <c r="N122" i="1"/>
  <c r="T116" i="1"/>
  <c r="R118" i="1"/>
  <c r="V118" i="1"/>
  <c r="T120" i="1"/>
  <c r="R122" i="1"/>
  <c r="V122" i="1"/>
  <c r="G117" i="1"/>
  <c r="G121" i="1"/>
  <c r="N115" i="1"/>
  <c r="N119" i="1"/>
  <c r="P119" i="1" s="1"/>
  <c r="U116" i="1"/>
  <c r="R117" i="1"/>
  <c r="V117" i="1"/>
  <c r="S118" i="1"/>
  <c r="T119" i="1"/>
  <c r="U120" i="1"/>
  <c r="R121" i="1"/>
  <c r="V121" i="1"/>
  <c r="S122" i="1"/>
  <c r="H115" i="1"/>
  <c r="H119" i="1"/>
  <c r="L119" i="1" s="1"/>
  <c r="H116" i="1"/>
  <c r="L116" i="1" s="1"/>
  <c r="H120" i="1"/>
  <c r="L120" i="1" s="1"/>
  <c r="P115" i="1"/>
  <c r="P120" i="1"/>
  <c r="G114" i="1" l="1"/>
  <c r="F114" i="1"/>
  <c r="N114" i="1"/>
  <c r="P114" i="1" s="1"/>
  <c r="P137" i="1" l="1"/>
  <c r="P68" i="1"/>
  <c r="Q14" i="1" l="1"/>
  <c r="U115" i="1" l="1"/>
  <c r="U119" i="1"/>
  <c r="U118" i="1"/>
  <c r="U113" i="1"/>
  <c r="U149" i="1"/>
  <c r="U150" i="1"/>
  <c r="U151" i="1"/>
  <c r="U148" i="1"/>
  <c r="U114" i="1"/>
  <c r="B113" i="1"/>
  <c r="J147" i="1"/>
  <c r="H147" i="1"/>
  <c r="R14" i="1"/>
  <c r="O14" i="1"/>
  <c r="B156" i="1"/>
  <c r="A156" i="1"/>
  <c r="B155" i="1"/>
  <c r="A155" i="1"/>
  <c r="C121" i="1"/>
  <c r="B121" i="1"/>
  <c r="A121" i="1"/>
  <c r="C120" i="1"/>
  <c r="B120" i="1"/>
  <c r="A120" i="1"/>
  <c r="B119" i="1"/>
  <c r="B152" i="1"/>
  <c r="S14" i="1"/>
  <c r="B157" i="1"/>
  <c r="A157" i="1"/>
  <c r="B154" i="1"/>
  <c r="A154" i="1"/>
  <c r="B153" i="1"/>
  <c r="A153" i="1"/>
  <c r="A152" i="1"/>
  <c r="B151" i="1"/>
  <c r="A151" i="1"/>
  <c r="B150" i="1"/>
  <c r="A150" i="1"/>
  <c r="C149" i="1"/>
  <c r="B149" i="1"/>
  <c r="A149" i="1"/>
  <c r="A113" i="1"/>
  <c r="C122" i="1"/>
  <c r="B122" i="1"/>
  <c r="A122" i="1"/>
  <c r="C119" i="1"/>
  <c r="A119" i="1"/>
  <c r="C118" i="1"/>
  <c r="B118" i="1"/>
  <c r="A118" i="1"/>
  <c r="C117" i="1"/>
  <c r="A117" i="1"/>
  <c r="C116" i="1"/>
  <c r="B116" i="1"/>
  <c r="A116" i="1"/>
  <c r="C115" i="1"/>
  <c r="B115" i="1"/>
  <c r="A115" i="1"/>
  <c r="C114" i="1"/>
  <c r="B114" i="1"/>
  <c r="A114" i="1"/>
  <c r="C113" i="1"/>
  <c r="A38" i="1"/>
  <c r="S119" i="1" l="1"/>
  <c r="W115" i="1"/>
  <c r="V115" i="1"/>
  <c r="H157" i="1"/>
  <c r="L157" i="1" s="1"/>
  <c r="H153" i="1"/>
  <c r="L153" i="1" s="1"/>
  <c r="H149" i="1"/>
  <c r="L149" i="1" s="1"/>
  <c r="H156" i="1"/>
  <c r="L156" i="1" s="1"/>
  <c r="H155" i="1"/>
  <c r="L155" i="1" s="1"/>
  <c r="H151" i="1"/>
  <c r="L151" i="1" s="1"/>
  <c r="H154" i="1"/>
  <c r="L154" i="1" s="1"/>
  <c r="H150" i="1"/>
  <c r="L150" i="1" s="1"/>
  <c r="T113" i="1"/>
  <c r="S113" i="1"/>
  <c r="R113" i="1"/>
  <c r="H113" i="1"/>
  <c r="L113" i="1" s="1"/>
  <c r="W149" i="1"/>
  <c r="W151" i="1"/>
  <c r="R148" i="1"/>
  <c r="R149" i="1"/>
  <c r="R150" i="1"/>
  <c r="R151" i="1"/>
  <c r="V148" i="1"/>
  <c r="S148" i="1"/>
  <c r="T148" i="1"/>
  <c r="T149" i="1"/>
  <c r="T150" i="1"/>
  <c r="T151" i="1"/>
  <c r="V149" i="1"/>
  <c r="S149" i="1"/>
  <c r="W150" i="1"/>
  <c r="V150" i="1"/>
  <c r="S150" i="1"/>
  <c r="V151" i="1"/>
  <c r="H148" i="1"/>
  <c r="S151" i="1"/>
  <c r="W114" i="1"/>
  <c r="V114" i="1"/>
  <c r="S114" i="1"/>
  <c r="T114" i="1"/>
  <c r="H114" i="1"/>
  <c r="L114" i="1" s="1"/>
  <c r="R114" i="1"/>
  <c r="U157" i="1"/>
  <c r="T157" i="1"/>
  <c r="P157" i="1"/>
  <c r="W157" i="1"/>
  <c r="S157" i="1"/>
  <c r="V157" i="1"/>
  <c r="R157" i="1"/>
  <c r="T156" i="1"/>
  <c r="W156" i="1"/>
  <c r="S156" i="1"/>
  <c r="V156" i="1"/>
  <c r="R156" i="1"/>
  <c r="P156" i="1"/>
  <c r="U156" i="1"/>
  <c r="U153" i="1"/>
  <c r="T153" i="1"/>
  <c r="P153" i="1"/>
  <c r="W153" i="1"/>
  <c r="S153" i="1"/>
  <c r="V153" i="1"/>
  <c r="R153" i="1"/>
  <c r="L152" i="1"/>
  <c r="T152" i="1"/>
  <c r="W152" i="1"/>
  <c r="S152" i="1"/>
  <c r="V152" i="1"/>
  <c r="R152" i="1"/>
  <c r="P152" i="1"/>
  <c r="U152" i="1"/>
  <c r="V154" i="1"/>
  <c r="R154" i="1"/>
  <c r="U154" i="1"/>
  <c r="T154" i="1"/>
  <c r="P154" i="1"/>
  <c r="W154" i="1"/>
  <c r="S154" i="1"/>
  <c r="P155" i="1"/>
  <c r="W155" i="1"/>
  <c r="S155" i="1"/>
  <c r="V155" i="1"/>
  <c r="R155" i="1"/>
  <c r="U155" i="1"/>
  <c r="T155" i="1"/>
  <c r="M54" i="1"/>
  <c r="M25" i="1"/>
  <c r="U23" i="1" s="1"/>
  <c r="U21" i="1" l="1"/>
  <c r="U22" i="1"/>
  <c r="U19" i="1"/>
  <c r="U20" i="1"/>
  <c r="U14" i="1"/>
  <c r="U18" i="1"/>
  <c r="U15" i="1"/>
  <c r="U16" i="1"/>
  <c r="U17" i="1"/>
  <c r="L148" i="1"/>
  <c r="H158" i="1"/>
  <c r="M93" i="1"/>
  <c r="M94" i="1" s="1"/>
  <c r="U82" i="1"/>
  <c r="U85" i="1"/>
  <c r="U84" i="1"/>
  <c r="U87" i="1"/>
  <c r="U91" i="1"/>
  <c r="U90" i="1"/>
  <c r="U89" i="1"/>
  <c r="U83" i="1"/>
  <c r="U81" i="1"/>
  <c r="U88" i="1"/>
  <c r="U86" i="1"/>
  <c r="P54" i="1"/>
  <c r="H123" i="1"/>
  <c r="J124" i="1" l="1"/>
  <c r="J125" i="1" s="1"/>
  <c r="L94" i="1"/>
  <c r="U92" i="1"/>
  <c r="U25" i="1"/>
  <c r="J159" i="1" l="1"/>
  <c r="P160" i="1" s="1"/>
  <c r="P125" i="1"/>
  <c r="G125" i="1"/>
  <c r="G160" i="1" l="1"/>
  <c r="J160" i="1"/>
</calcChain>
</file>

<file path=xl/comments1.xml><?xml version="1.0" encoding="utf-8"?>
<comments xmlns="http://schemas.openxmlformats.org/spreadsheetml/2006/main">
  <authors>
    <author>Dariusz Miller</author>
    <author>Marta Tylman</author>
    <author>Jan Żak</author>
  </authors>
  <commentList>
    <comment ref="G13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G43" authorId="0" shapeId="0">
      <text>
        <r>
          <rPr>
            <b/>
            <sz val="9"/>
            <color rgb="FF000000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rgb="FF000000"/>
            <rFont val="Tahoma"/>
            <family val="2"/>
            <charset val="238"/>
          </rPr>
          <t xml:space="preserve">
</t>
        </r>
      </text>
    </comment>
    <comment ref="H72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72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80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80" authorId="2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
Należy podać liczbę godzin dydaktycznych zrealizowanych w ramach pensum 
</t>
        </r>
        <r>
          <rPr>
            <sz val="9"/>
            <color indexed="81"/>
            <rFont val="Tahoma"/>
            <family val="2"/>
            <charset val="238"/>
          </rPr>
          <t>- jeżeli różni się o planowanej liczbę godzin</t>
        </r>
      </text>
    </comment>
    <comment ref="H106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06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112" authorId="0" shapeId="0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112" authorId="1" shapeId="0">
      <text>
        <r>
          <rPr>
            <b/>
            <sz val="9"/>
            <color indexed="81"/>
            <rFont val="Tahoma"/>
            <family val="2"/>
            <charset val="238"/>
          </rPr>
          <t xml:space="preserve">Ujemna wartość w tej kolumnie wskazuje na błąd w rozliczeniu. Proszę o poprawienie rozliczenia.
</t>
        </r>
      </text>
    </comment>
    <comment ref="H141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41" authorId="1" shapeId="0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H147" authorId="1" shape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 w poprzedzającym semestrze.</t>
        </r>
      </text>
    </comment>
    <comment ref="L147" authorId="1" shapeId="0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rozliczeniu. Proszę o poprawienie rozliczenia.</t>
        </r>
      </text>
    </comment>
  </commentList>
</comments>
</file>

<file path=xl/sharedStrings.xml><?xml version="1.0" encoding="utf-8"?>
<sst xmlns="http://schemas.openxmlformats.org/spreadsheetml/2006/main" count="631" uniqueCount="432">
  <si>
    <t xml:space="preserve">Pan/i </t>
  </si>
  <si>
    <t>Kierunek studiów</t>
  </si>
  <si>
    <t>Specjalność</t>
  </si>
  <si>
    <t>Rok studiów</t>
  </si>
  <si>
    <t>Przedmiot</t>
  </si>
  <si>
    <t>Liczba godzin w roku</t>
  </si>
  <si>
    <t>Wydział</t>
  </si>
  <si>
    <t>Rodzaj zajęć</t>
  </si>
  <si>
    <t>Liczba studentów lub grup studentów</t>
  </si>
  <si>
    <t>Rozliczenie następuje za faktycznie przepracowane godziny ponadwymiarowe ponad pensum.</t>
  </si>
  <si>
    <t>Kwota do wypłaty</t>
  </si>
  <si>
    <t>●</t>
  </si>
  <si>
    <t>...........................................................................................................................................</t>
  </si>
  <si>
    <t>PENSUM DYDAKTYCZNE</t>
  </si>
  <si>
    <t>GODZINY PONADWYMIAROWE</t>
  </si>
  <si>
    <t>MAGISTER</t>
  </si>
  <si>
    <t>INŻYNIER</t>
  </si>
  <si>
    <t>MGR INŻ.</t>
  </si>
  <si>
    <t>DOKTOR (kw I st.)</t>
  </si>
  <si>
    <t>DOKTOR HAB. (kw II st.)</t>
  </si>
  <si>
    <t>STANOWISKO</t>
  </si>
  <si>
    <t>ASYSTENT</t>
  </si>
  <si>
    <t>DOCENT</t>
  </si>
  <si>
    <t>INSTRUKTOR</t>
  </si>
  <si>
    <t>LEKTOR</t>
  </si>
  <si>
    <t>WYKŁADOWCA</t>
  </si>
  <si>
    <t>ST. WYKŁADOWCA</t>
  </si>
  <si>
    <t>I</t>
  </si>
  <si>
    <t>1</t>
  </si>
  <si>
    <t>II</t>
  </si>
  <si>
    <t>2</t>
  </si>
  <si>
    <t>III</t>
  </si>
  <si>
    <t>3</t>
  </si>
  <si>
    <t>IV</t>
  </si>
  <si>
    <t>4</t>
  </si>
  <si>
    <t>V</t>
  </si>
  <si>
    <t>5</t>
  </si>
  <si>
    <t>VI</t>
  </si>
  <si>
    <t>6</t>
  </si>
  <si>
    <t>VII</t>
  </si>
  <si>
    <t>7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</si>
  <si>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</si>
  <si>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</si>
  <si>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</si>
  <si>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</si>
  <si>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</si>
  <si>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</si>
  <si>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</si>
  <si>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</si>
  <si>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</si>
  <si>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</si>
  <si>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06</t>
  </si>
  <si>
    <t>DYRYGENTURA CHÓRALNA</t>
  </si>
  <si>
    <t>05</t>
  </si>
  <si>
    <t>DYRYGENTURA SYMFONICZNO-OPEROWA</t>
  </si>
  <si>
    <t>01</t>
  </si>
  <si>
    <t>EDUKACJA ARTYSTYCZNA SZKOLNA</t>
  </si>
  <si>
    <t>25</t>
  </si>
  <si>
    <t>GRA NA AKORDEONIE</t>
  </si>
  <si>
    <t>16</t>
  </si>
  <si>
    <t>GRA NA ALTÓWCE</t>
  </si>
  <si>
    <t>02</t>
  </si>
  <si>
    <t>GRA NA FAGOCIE</t>
  </si>
  <si>
    <t>08</t>
  </si>
  <si>
    <t>GRA NA FLECIE</t>
  </si>
  <si>
    <t>GRA NA FORTEPIANIE</t>
  </si>
  <si>
    <t>04</t>
  </si>
  <si>
    <t>GRA NA GITARZE</t>
  </si>
  <si>
    <t>17</t>
  </si>
  <si>
    <t>GRA NA HARFIE</t>
  </si>
  <si>
    <t>15</t>
  </si>
  <si>
    <t>GRA NA KLARNECIE</t>
  </si>
  <si>
    <t>07</t>
  </si>
  <si>
    <t>GRA NA KLAWESYNIE</t>
  </si>
  <si>
    <t>GRA NA KONTRABASIE</t>
  </si>
  <si>
    <t>GRA NA OBOJU</t>
  </si>
  <si>
    <t>GRA NA ORGANACH</t>
  </si>
  <si>
    <t>03</t>
  </si>
  <si>
    <t>GRA NA PERKUSJI</t>
  </si>
  <si>
    <t>14</t>
  </si>
  <si>
    <t>GRA NA PUZONIE</t>
  </si>
  <si>
    <t>12</t>
  </si>
  <si>
    <t>GRA NA ROGU</t>
  </si>
  <si>
    <t>11</t>
  </si>
  <si>
    <t>GRA NA SAKSOFONIE</t>
  </si>
  <si>
    <t>09</t>
  </si>
  <si>
    <t>GRA NA SKRZYPCACH</t>
  </si>
  <si>
    <t>GRA NA TRĄBCE</t>
  </si>
  <si>
    <t>10</t>
  </si>
  <si>
    <t>GRA NA TUBIE</t>
  </si>
  <si>
    <t>13</t>
  </si>
  <si>
    <t>GRA NA WIOLONCZELI</t>
  </si>
  <si>
    <t xml:space="preserve">MUZYKA SZKOLNA </t>
  </si>
  <si>
    <t>23</t>
  </si>
  <si>
    <t>18</t>
  </si>
  <si>
    <t>26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</si>
  <si>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</si>
  <si>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</si>
  <si>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</si>
  <si>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</si>
  <si>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</si>
  <si>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 xml:space="preserve">ŚPIEW SOLOWY I AKTORSTWO </t>
  </si>
  <si>
    <t>TEORIA MUZYKI</t>
  </si>
  <si>
    <t>STACJONARNE</t>
  </si>
  <si>
    <t>NIESTACJONARNE</t>
  </si>
  <si>
    <t>PODYPLOMOWE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</si>
  <si>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</si>
  <si>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</si>
  <si>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</si>
  <si>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</si>
  <si>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</si>
  <si>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</si>
  <si>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</si>
  <si>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</si>
  <si>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</si>
  <si>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GRUPOWE</t>
  </si>
  <si>
    <t>ZBIOROWE</t>
  </si>
  <si>
    <t>LEKTORAT</t>
  </si>
  <si>
    <t>SEMINARIUM</t>
  </si>
  <si>
    <t>INDYWIDUALNE</t>
  </si>
  <si>
    <t>Sposób rozliczenia</t>
  </si>
  <si>
    <t>pensum</t>
  </si>
  <si>
    <t>um. edukacyjna</t>
  </si>
  <si>
    <t>część etatu</t>
  </si>
  <si>
    <t>gpw</t>
  </si>
  <si>
    <t>MSM</t>
  </si>
  <si>
    <t>Forma studiów</t>
  </si>
  <si>
    <t>Poziom studiów</t>
  </si>
  <si>
    <t>Dekret księgowy</t>
  </si>
  <si>
    <t>Razem:</t>
  </si>
  <si>
    <t>podpis Dziekana/Kierownika podstawowej jednostki organizacyjnej</t>
  </si>
  <si>
    <t xml:space="preserve">Warszawa, dnia </t>
  </si>
  <si>
    <t>Stawka za godzinę</t>
  </si>
  <si>
    <t>Struktura</t>
  </si>
  <si>
    <t>..........................................................................................................................................................</t>
  </si>
  <si>
    <t>Każda zmiana liczby godzin ponadwymiarowych wynikająca z obowiązującej organizacji roku wymaga pisemnej formy zatwierdzenia</t>
  </si>
  <si>
    <t>w okresie od:</t>
  </si>
  <si>
    <t>do:</t>
  </si>
  <si>
    <t>Pieczęć Wydziału/Studium</t>
  </si>
  <si>
    <t>Zajęcia międzywydziałowe</t>
  </si>
  <si>
    <t xml:space="preserve">I </t>
  </si>
  <si>
    <t>Przyjmuję do wiadomości i wyrażam zgodę na pracę w proponowanym wymiarze godzin dydaktycznych</t>
  </si>
  <si>
    <t>Sprawdzono pod względem merytorycznym</t>
  </si>
  <si>
    <t>data i podpis Dziekana/Kierownika Studium</t>
  </si>
  <si>
    <t>..........................................................................................................</t>
  </si>
  <si>
    <t>..............................................................................................................</t>
  </si>
  <si>
    <t>Stwierdzam wykonanie pracy</t>
  </si>
  <si>
    <t>Pozostało do rozliczenia godzin ponadwymiarowych</t>
  </si>
  <si>
    <t>Stwierdzam zgodność z przydziałem godzin</t>
  </si>
  <si>
    <t>data i podpis Pedagoga</t>
  </si>
  <si>
    <t>Strona 2 z 2</t>
  </si>
  <si>
    <t>data i podpis</t>
  </si>
  <si>
    <t>Dział Nauczania</t>
  </si>
  <si>
    <t>Pozostało do zrealizowania                         i rozliczenia godzin ponadwymiarowych</t>
  </si>
  <si>
    <t>Kierunek studiów
/
Nazwa studiów podyplomowych</t>
  </si>
  <si>
    <r>
      <t xml:space="preserve">Liczba tygodni </t>
    </r>
    <r>
      <rPr>
        <sz val="8"/>
        <color theme="1"/>
        <rFont val="Arial"/>
        <family val="2"/>
        <charset val="238"/>
      </rPr>
      <t>(pole nie dotyczy st.niesta-  cjonar-    nych i podypl.)</t>
    </r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</si>
  <si>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 - narnych i podypl.)</t>
    </r>
  </si>
  <si>
    <t>Liczba zrealizowanych godzin ponadwymiarowych we wskazanym okresie</t>
  </si>
  <si>
    <t>Liczba godzin ponadwymiarowych do rozliczenia</t>
  </si>
  <si>
    <t>19</t>
  </si>
  <si>
    <t>20</t>
  </si>
  <si>
    <t>Podyplomowe Studia Kompozycji - IX edycja</t>
  </si>
  <si>
    <t>wydruk z dnia:</t>
  </si>
  <si>
    <t>KAMERALISTYKA FORTEPIANOWA</t>
  </si>
  <si>
    <t>PEDAGOGIKA BALETOWA</t>
  </si>
  <si>
    <t>Forma studiów                                                 (stacjonarne)</t>
  </si>
  <si>
    <t>Forma studiów                                                 (niestacjonarne, podyplomowe, staż, kurs przygotowawczy, kurs konsultacyjny)</t>
  </si>
  <si>
    <t>Forma studiów                                                 (stacjonarne, niestacjonarne,  podyplomowe, staż, kurs przygotowawczy, kurs konsultacyjny)</t>
  </si>
  <si>
    <t>Zestawienie roczne przepracowanych godzin ponadwymiarowych na studiach stacjonarnych - I, II, III stopnia.</t>
  </si>
  <si>
    <t>MUSICAL</t>
  </si>
  <si>
    <t>ŚPIEW SOLOWY - KAMERALISTYKA</t>
  </si>
  <si>
    <t>ŚPIEW SOLOWY - MUZYKA DAWNA</t>
  </si>
  <si>
    <t>ŚPIEW SOLOWY - OPERA</t>
  </si>
  <si>
    <t>..................................................................................................................................................</t>
  </si>
  <si>
    <t>data i podpis pracownika Działu Nauczania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</si>
  <si>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</si>
  <si>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</si>
  <si>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</si>
  <si>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</si>
  <si>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</si>
  <si>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</si>
  <si>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Zajęcia wspólne</t>
  </si>
  <si>
    <t>DOKTORANCKIE</t>
  </si>
  <si>
    <t>PROFESOR UMFC</t>
  </si>
  <si>
    <t>PROFESOR</t>
  </si>
  <si>
    <t>ST. WYKŁADOWCA DR</t>
  </si>
  <si>
    <t>Wydział Kompozycji i Teorii Muzyki</t>
  </si>
  <si>
    <t>Wydział Dyrygentury Symfoniczno-Operowej</t>
  </si>
  <si>
    <t>Wydział Instrumentalny</t>
  </si>
  <si>
    <t>Wydział Wokalno-Aktorski</t>
  </si>
  <si>
    <t>Wydział Reżyserii Dźwięku</t>
  </si>
  <si>
    <t>Wydział Tańca</t>
  </si>
  <si>
    <t>Wydział Muzyki Kościelnej</t>
  </si>
  <si>
    <t>Wydział Jazzu i Muzyki Estradowej</t>
  </si>
  <si>
    <t>Filia w Białymstoku</t>
  </si>
  <si>
    <t>Kolegium Pedagogiczne</t>
  </si>
  <si>
    <t>Kolegium Nauk Humanistycznych i Języków Obcych</t>
  </si>
  <si>
    <t>Kolegium Pedagogiczne
(507)</t>
  </si>
  <si>
    <t>WYKŁAD</t>
  </si>
  <si>
    <t>Stawka za godz. ponad wymiar i zlec.</t>
  </si>
  <si>
    <t>st. i tytuł naukowy</t>
  </si>
  <si>
    <t>Kolegium NHiJO
(104)</t>
  </si>
  <si>
    <t xml:space="preserve">MUZYKA KOŚCIELNA </t>
  </si>
  <si>
    <t xml:space="preserve">ŚPIEW SOLOWY </t>
  </si>
  <si>
    <t>PEDAG.WOKALNA - ŚPIEW SOLOWY</t>
  </si>
  <si>
    <t>PEDAG.INSTRUMENTALNA - ALTÓWKA</t>
  </si>
  <si>
    <t>PEDAG.INSTRUMENTALNA - AKORDEON</t>
  </si>
  <si>
    <t>PEDAG.INSTRUMENTALNA - FAGOT</t>
  </si>
  <si>
    <t>PEDAG.INSTRUMENTALNA - FLET</t>
  </si>
  <si>
    <t>PEDAG.INSTRUMENTALNA - FORTEPIAN</t>
  </si>
  <si>
    <t>PEDAG.INSTRUMENTALNA - GITARA</t>
  </si>
  <si>
    <t>PEDAG.INSTRUMENTALNA - HARFA</t>
  </si>
  <si>
    <t>PEDAG.INSTRUMENTALNA - KLARNET</t>
  </si>
  <si>
    <t>PEDAG.INSTRUMENTALNA - KLAWESYN</t>
  </si>
  <si>
    <t>PEDAG.INSTRUMENTALNA - KONTRABAS</t>
  </si>
  <si>
    <t>PEDAG.INSTRUMENTALNA - OBÓJ</t>
  </si>
  <si>
    <t>PEDAG.INSTRUMENTALNA - ORGANY</t>
  </si>
  <si>
    <t>PEDAG.INSTRUMENTALNA - PERKUSJA</t>
  </si>
  <si>
    <t>PEDAG.INSTRUMENTALNA - PUZON</t>
  </si>
  <si>
    <t>PEDAG.INSTRUMENTALNA - RÓG</t>
  </si>
  <si>
    <t>PEDAG.INSTRUMENTALNA - SAKSOFON</t>
  </si>
  <si>
    <t>PEDAG.INSTRUMENTALNA - SKRZYPCE</t>
  </si>
  <si>
    <t>PEDAG.INSTRUMENTALNA - TRĄBKA</t>
  </si>
  <si>
    <t>PEDAG.INSTRUMENTALNA - TUBA</t>
  </si>
  <si>
    <t>PEDAG.INSTRUMENTALNA - WIOLONCZELA</t>
  </si>
  <si>
    <t>PROWADZENIE ZESPOŁÓW MUZ. BIAŁYSTOK</t>
  </si>
  <si>
    <t>MUZ. DAWNA - VIOLONE</t>
  </si>
  <si>
    <t>MUZ. DAWNA - VIOLI DA GAMBA</t>
  </si>
  <si>
    <t>MUZ. DAWNA - TEORBIE</t>
  </si>
  <si>
    <t>MUZ. DAWNA - SKRZYPCE HISTORYCZNE</t>
  </si>
  <si>
    <t>MUZ. DAWNA - ALTÓWKA HISTORYCZNA</t>
  </si>
  <si>
    <t>MUZ. DAWNA - WIOLONCZELA HISTORYCZNA</t>
  </si>
  <si>
    <t>MUZ. DAWNA - OBÓJ HISTORYCZNY</t>
  </si>
  <si>
    <t>MUZ. DAWNA - FLET TRAVERSO</t>
  </si>
  <si>
    <t>MUZ. DAWNA - KONTRABAS HISTORYCZNY</t>
  </si>
  <si>
    <t>MUZ. DAWNA - TRĄBKA NATURALNA</t>
  </si>
  <si>
    <t>doktoranckie</t>
  </si>
  <si>
    <t xml:space="preserve">stacjonarne I i II </t>
  </si>
  <si>
    <t>Umowa o pracę</t>
  </si>
  <si>
    <t xml:space="preserve">ADIUNKT DOKTOR HAB. </t>
  </si>
  <si>
    <t xml:space="preserve">ADIUNKT </t>
  </si>
  <si>
    <t>PS Strojenia i Regulacji Fortepianu</t>
  </si>
  <si>
    <t>PS Coaching wokalny dla pianistów</t>
  </si>
  <si>
    <t>Wydział Dyrygentury i Wokalistyki Chóralnej, Edukacji Muzycznej i Rytmiki / DYRYGENTURA CHÓRALNA</t>
  </si>
  <si>
    <t>Wydział Dyrygentury Symfoniczno-Operowej / DYRYGENTURA SYMFONICZNO-OPEROWA</t>
  </si>
  <si>
    <t>Filia w Białymstoku / EDUKACJA ARTYSTYCZNA SZKOLNA</t>
  </si>
  <si>
    <t>Wydział Instrumentalny / GRA NA AKORDEONIE</t>
  </si>
  <si>
    <t>Wydział Instrumentalny / GRA NA ALTÓWCE</t>
  </si>
  <si>
    <t>Wydział Instrumentalny / GRA NA FAGOCIE</t>
  </si>
  <si>
    <t>Wydział Instrumentalny / GRA NA FLECIE</t>
  </si>
  <si>
    <t>Wydział Instrumentalny / GRA NA FORTEPIANIE</t>
  </si>
  <si>
    <t>Wydział Instrumentalny / GRA NA FORTEPIANIE Z JĘZYKIEM WYKŁADOWYM ANGIELSKIM</t>
  </si>
  <si>
    <t>Wydział Instrumentalny / GRA NA GITARZE</t>
  </si>
  <si>
    <t>Wydział Instrumentalny / GRA NA HARFIE</t>
  </si>
  <si>
    <t>Wydział Instrumentalny / GRA NA KLARNECIE</t>
  </si>
  <si>
    <t>Wydział Instrumentalny / GRA NA KLAWESYNIE</t>
  </si>
  <si>
    <t>Wydział Instrumentalny / GRA NA KONTRABASIE</t>
  </si>
  <si>
    <t>Wydział Instrumentalny / GRA NA OBOJU</t>
  </si>
  <si>
    <t>Wydział Instrumentalny / GRA NA ORGANACH</t>
  </si>
  <si>
    <t>Wydział Instrumentalny / GRA NA PERKUSJI</t>
  </si>
  <si>
    <t>Wydział Instrumentalny / GRA NA PUZONIE</t>
  </si>
  <si>
    <t>Wydział Instrumentalny / GRA NA ROGU</t>
  </si>
  <si>
    <t>Wydział Instrumentalny / GRA NA SAKSOFONIE</t>
  </si>
  <si>
    <t>Wydział Instrumentalny / GRA NA SKRZYPCACH</t>
  </si>
  <si>
    <t>Wydział Instrumentalny / GRA NA TRĄBCE</t>
  </si>
  <si>
    <t>Wydział Instrumentalny / GRA NA TUBIE</t>
  </si>
  <si>
    <t>Wydział Instrumentalny / GRA NA WIOLONCZELI</t>
  </si>
  <si>
    <t>Wydział Jazzu i Muzyki Estradowej / JAZZ I WORLD MUSIC</t>
  </si>
  <si>
    <t>Wydział Instrumentalny / KAMERALISTYKA FORTEPIANOWA</t>
  </si>
  <si>
    <t>Wydział Instrumentalny / KAMERALISTYKA FORTEPIANOWA Z JĘZYKIEM WYKŁADOWYM ANGIELSKIM</t>
  </si>
  <si>
    <t>Wydział Wokalno-Aktorski / MUSICAL</t>
  </si>
  <si>
    <t xml:space="preserve">Wydział Muzyki Kościelnej / MUZYKA KOŚCIELNA </t>
  </si>
  <si>
    <t>Wydział Muzyki Kościelnej / MUZYKA KOŚCIELNA - KANTOR-DYRYGENT</t>
  </si>
  <si>
    <t>Wydział Muzyki Kościelnej / MUZYKA KOŚCIELNA - ORGANISTA</t>
  </si>
  <si>
    <t>Wydział Muzyki Kościelnej / MUZYKA KOŚCIELNA - MONODIA LITURGICZNA</t>
  </si>
  <si>
    <t xml:space="preserve">Filia w Białymstoku / MUZYKA KOŚCIELNA </t>
  </si>
  <si>
    <t xml:space="preserve">Filia w Białymstoku / MUZYKA SZKOLNA </t>
  </si>
  <si>
    <t>Wydział Tańca / PEDAGOGIKA BALETOWA</t>
  </si>
  <si>
    <t>Filia w Białymstoku / PEDAGOGIKA INSTRUMENTALNA - GRA NA ALTÓWCE</t>
  </si>
  <si>
    <t>Filia w Białymstoku / PEDAGOGIKA INSTRUMENTALNA - GRA NA AKORDEONIE</t>
  </si>
  <si>
    <t>Filia w Białymstoku / PEDAGOGIKA INSTRUMENTALNA - GRA NA FAGOCIE</t>
  </si>
  <si>
    <t>Filia w Białymstoku / PEDAGOGIKA INSTRUMENTALNA - GRA NA FLECIE</t>
  </si>
  <si>
    <t>Filia w Białymstoku / PEDAGOGIKA INSTRUMENTALNA - GRA NA FORTEPIANIE</t>
  </si>
  <si>
    <t>Filia w Białymstoku / PEDAGOGIKA INSTRUMENTALNA - GRA NA GITARZE</t>
  </si>
  <si>
    <t>Filia w Białymstoku / PEDAGOGIKA INSTRUMENTALNA - GRA NA HARFIE</t>
  </si>
  <si>
    <t>Filia w Białymstoku / PEDAGOGIKA INSTRUMENTALNA - GRA NA KLARNECIE</t>
  </si>
  <si>
    <t>Filia w Białymstoku / PEDAGOGIKA INSTRUMENTALNA - GRA NA KLAWESYNIE</t>
  </si>
  <si>
    <t>Filia w Białymstoku / PEDAGOGIKA INSTRUMENTALNA - GRA NA KONTRABASIE</t>
  </si>
  <si>
    <t>Filia w Białymstoku / PEDAGOGIKA INSTRUMENTALNA - GRA NA OBOJU</t>
  </si>
  <si>
    <t>Filia w Białymstoku / PEDAGOGIKA INSTRUMENTALNA - GRA NA ORGANACH</t>
  </si>
  <si>
    <t>Filia w Białymstoku / PEDAGOGIKA INSTRUMENTALNA - GRA NA PERKUSJI</t>
  </si>
  <si>
    <t>Filia w Białymstoku / PEDAGOGIKA INSTRUMENTALNA - GRA NA PUZONIE</t>
  </si>
  <si>
    <t>Filia w Białymstoku / PEDAGOGIKA INSTRUMENTALNA - GRA NA ROGU</t>
  </si>
  <si>
    <t>Filia w Białymstoku / PEDAGOGIKA INSTRUMENTALNA - GRA NA SAKSOFONIE</t>
  </si>
  <si>
    <t>Filia w Białymstoku / PEDAGOGIKA INSTRUMENTALNA - GRA NA SKRZYPCACH</t>
  </si>
  <si>
    <t>Filia w Białymstoku / PEDAGOGIKA INSTRUMENTALNA - GRA NA TRĄBCE</t>
  </si>
  <si>
    <t>Filia w Białymstoku / PEDAGOGIKA INSTRUMENTALNA - GRA NA TUBIE</t>
  </si>
  <si>
    <t>Filia w Białymstoku / PEDAGOGIKA INSTRUMENTALNA - GRA NA WIOLONCZELI</t>
  </si>
  <si>
    <t>Filia w Białymstoku / PEDAGOGIKA WOKALNA - ŚPIEW SOLOWY</t>
  </si>
  <si>
    <t xml:space="preserve">Wydział Dyrygentury i Wokalistyki Chóralnej, Edukacji Muzycznej i Rytmiki / PROWADZENIE ZESPOŁÓW MUZYCZNYCH </t>
  </si>
  <si>
    <t xml:space="preserve">Filia w Białymstoku / PROWADZENIE ZESPOŁÓW MUZYCZNYCH </t>
  </si>
  <si>
    <t xml:space="preserve">Wydział Reżyserii Dźwięku / REŻYSERIA DŹWIĘKU </t>
  </si>
  <si>
    <t>Wydział Reżyserii Dźwięku / REŻYSERIA DŹWIĘKU W FILMIE I TELEWIZJI</t>
  </si>
  <si>
    <t>Wydział Reżyserii Dźwięku / REŻYSERIA DŹWIĘKU W MULTIMEDIACH</t>
  </si>
  <si>
    <t>Wydział Reżyserii Dźwięku / REŻYSERIA MUZYCZNA</t>
  </si>
  <si>
    <t>Wydział Dyrygentury i Wokalistyki Chóralnej, Edukacji Muzycznej i Rytmiki / RYTMIKA</t>
  </si>
  <si>
    <t xml:space="preserve">Wydział Wokalno-Aktorski / ŚPIEW SOLOWY </t>
  </si>
  <si>
    <t xml:space="preserve">Filia w Białymstoku / ŚPIEW SOLOWY </t>
  </si>
  <si>
    <t xml:space="preserve">Wydział Wokalno-Aktorski / ŚPIEW SOLOWY I AKTORSTWO </t>
  </si>
  <si>
    <t>Wydział Wokalno-Aktorski / ŚPIEW SOLOWY Z JĘZYKIEM WYKŁADOWYM ANGIELSKIM</t>
  </si>
  <si>
    <t>Wydział Wokalno-Aktorski / ŚPIEW SOLOWY - MUZYKA DAWNA</t>
  </si>
  <si>
    <t>Wydział Wokalno-Aktorski / ŚPIEW SOLOWY - OPERA</t>
  </si>
  <si>
    <t>Wydział Wokalno-Aktorski / ŚPIEW SOLOWY - KAMERALISTYKA</t>
  </si>
  <si>
    <t>Wydział Wokalno-Aktorski / ŚPIEW SOLOWY - MUZYKA DAWNA Z JĘZYKIEM WYKŁADOWYM ANGIELSKIM</t>
  </si>
  <si>
    <t>Wydział Wokalno-Aktorski / ŚPIEW SOLOWY - OPERA Z JĘZYKIEM WYKŁADOWYM ANGIELSKIM</t>
  </si>
  <si>
    <t>Wydział Wokalno-Aktorski / ŚPIEW SOLOWY - KAMERALISTYKA Z JĘZYKIEM WYKŁADOWYM ANGIELSKIM</t>
  </si>
  <si>
    <t>Wydział Kompozycji i Teorii Muzyki / TEORIA MUZYKI</t>
  </si>
  <si>
    <t>Wydział Dyrygentury i Wokalistyki Chóralnej, Edukacji Muzycznej i Rytmiki / WOKALISTYKA CHÓRALNA</t>
  </si>
  <si>
    <t>Wydział Instrumentalny / MUZYKA DAWNA - GRA NA SKRZYPCACH HISTORYCZNYCH</t>
  </si>
  <si>
    <t>Wydział Instrumentalny / MUZYKA DAWNA - GRA NA ALTÓWCE HISTORYCZNEJ</t>
  </si>
  <si>
    <t>Wydział Instrumentalny / MUZYKA DAWNA - GRA NA WIOLONCZELI HISTORYCZNEJ</t>
  </si>
  <si>
    <t>Wydział Instrumentalny / MUZYKA DAWNA - GRA NA OBOJU HISTORYCZNYM</t>
  </si>
  <si>
    <t>Wydział Instrumentalny / MUZYKA DAWNA - GRA NA FLECIE TRAVERSO</t>
  </si>
  <si>
    <t>Wydział Instrumentalny / MUZYKA DAWNA - GRA NA VIOLONE</t>
  </si>
  <si>
    <t>Wydział Instrumentalny / MUZYKA DAWNA - GRA NA VIOLI DA GAMBA</t>
  </si>
  <si>
    <t>Wydział Instrumentalny / MUZYKA DAWNA - GRA NA KONTRABASIE HISTORYCZNYM</t>
  </si>
  <si>
    <t>Wydział Instrumentalny / MUZYKA DAWNA - GRA NA TEORBIE</t>
  </si>
  <si>
    <t xml:space="preserve">Wydział Instrumentalny / MUZYKA DAWNA - GRA NA TRĄBCE NATURALNEJ </t>
  </si>
  <si>
    <t>ŚPIEW SOLOWY J. ANGIELSKI</t>
  </si>
  <si>
    <t>ŚPIEW SOLOWY - MUZ. DAWNA J. ANGIELSKI</t>
  </si>
  <si>
    <t>ŚPIEW SOLOWY - OPERA J. ANGIELSKI</t>
  </si>
  <si>
    <t>ŚPIEW SOLOWY - KAMERALISTYKA J. ANGIELSKI</t>
  </si>
  <si>
    <t>KAMERALISTYKA FORTEPIANOWA J. ANGIELSKI</t>
  </si>
  <si>
    <t>PROWADZENIE ZESPOŁÓW MUZ.</t>
  </si>
  <si>
    <t>ŚPIEW SOLOWY - BIAŁYSTOK</t>
  </si>
  <si>
    <t>współpraca z wydz.</t>
  </si>
  <si>
    <t>niestacjonarne I i II, podyplomowe, staże, kursy</t>
  </si>
  <si>
    <t>nauczyciel prowadzący obowiązkowe praktyki pedagog.</t>
  </si>
  <si>
    <t>GR.</t>
  </si>
  <si>
    <t>IN.</t>
  </si>
  <si>
    <t>Forma zajęć - poprzednio</t>
  </si>
  <si>
    <t>Ogólna liczba godzin 
w tygodniu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</si>
  <si>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</si>
  <si>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>stanowisko</t>
  </si>
  <si>
    <t>X Y</t>
  </si>
  <si>
    <t>Liczba godzin 
w roku</t>
  </si>
  <si>
    <t>Zestawienie roczne przepracowanych godzin ponadwymiarowych na innych niż stacjonarne formach kształcenia</t>
  </si>
  <si>
    <t xml:space="preserve">Przedmiot </t>
  </si>
  <si>
    <t>ASYSTENT DOKTOR</t>
  </si>
  <si>
    <t>WYKŁADOWCA DOKTOR</t>
  </si>
  <si>
    <t>PS Dyrygentury Orkiestr Dętych</t>
  </si>
  <si>
    <t>TANIEC WSPÓŁCZESNY</t>
  </si>
  <si>
    <t>Wydział Tańca / TANIEC WSPÓŁCZESNY</t>
  </si>
  <si>
    <t>SZKOŁA DOKTORSKA</t>
  </si>
  <si>
    <t>ZREALIZOWANE PENSUM DYDAKTYCZNE</t>
  </si>
  <si>
    <t>Potwierdzam realizację godzin dydaktycznych w ramach pensum w wymiarze wykazanym powyżej</t>
  </si>
  <si>
    <t>podpis osoby składającej rozliczenie</t>
  </si>
  <si>
    <t xml:space="preserve">Liczba godzin zrealizowana w ramach pensum: 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</si>
  <si>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
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</si>
  <si>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 xml:space="preserve">Liczba niezrealizowanych godzin w ramach pensum: </t>
  </si>
  <si>
    <t>Do zapłaty:</t>
  </si>
  <si>
    <t xml:space="preserve">PLANOWANA LICZBA GODZIN: </t>
  </si>
  <si>
    <t>Razem liczba godzin do rozliczenia:</t>
  </si>
  <si>
    <t>Liczba zrealizowanych godzin:</t>
  </si>
  <si>
    <t>Stwierdzam zgodność liczby powierzonych godzin ponadwymiarowych z limitem 
z Regulaminu pracy</t>
  </si>
  <si>
    <t>PROF. SZT. MUZ.</t>
  </si>
  <si>
    <t xml:space="preserve">CHOREOGRAFIA </t>
  </si>
  <si>
    <t>Wydział Tańca / CHOREOGRAFIA</t>
  </si>
  <si>
    <t>tytuł/stopień, imię i nazwisko</t>
  </si>
  <si>
    <t xml:space="preserve">JAZZ </t>
  </si>
  <si>
    <t xml:space="preserve">Wydział Jazzu i Muzyki Estradowej / JAZZ </t>
  </si>
  <si>
    <t>Wydział Tańca 
(508)</t>
  </si>
  <si>
    <t>Zajęcia wspólne wydziałów
(850)</t>
  </si>
  <si>
    <t>8</t>
  </si>
  <si>
    <t>92</t>
  </si>
  <si>
    <t>91</t>
  </si>
  <si>
    <t>Podyplomowe Studia</t>
  </si>
  <si>
    <t>00</t>
  </si>
  <si>
    <t xml:space="preserve">PS Teorii Tańca </t>
  </si>
  <si>
    <t xml:space="preserve">PS Twórca Muzyki </t>
  </si>
  <si>
    <t xml:space="preserve">PS Menedżer Muzyki </t>
  </si>
  <si>
    <t>PS w zakresie gry na akordeonie</t>
  </si>
  <si>
    <t>PS w zakresie gry na fortepianie</t>
  </si>
  <si>
    <t>PS w zakresie gry na klawesynie</t>
  </si>
  <si>
    <t>PS  w zakresie gry w kwartecie smyczkowym</t>
  </si>
  <si>
    <t>PS w zakresie gry na organach</t>
  </si>
  <si>
    <t>PS  w zakresie gry na rogu</t>
  </si>
  <si>
    <t>PS w zakresie gry na skrzypcach</t>
  </si>
  <si>
    <t>PS  w zakresie gry na altówce</t>
  </si>
  <si>
    <t>PS w zakresie gry na flecie</t>
  </si>
  <si>
    <t>PS  w zakresie gry na klarnecie</t>
  </si>
  <si>
    <t>PS w zakresie gry na kontrabasie</t>
  </si>
  <si>
    <t>PS w zakresie gry na saksofonie</t>
  </si>
  <si>
    <t>PS w zakresie gry na wiolonczeli</t>
  </si>
  <si>
    <t>PS w zakresie gry na perkusji</t>
  </si>
  <si>
    <t>PS w zakresie śpiewu solowego</t>
  </si>
  <si>
    <t>PS w zakresie śpiewu ansamblowego</t>
  </si>
  <si>
    <t>21</t>
  </si>
  <si>
    <t>ZAJĘCIA WSPÓLNE</t>
  </si>
  <si>
    <t>bez stopnia</t>
  </si>
  <si>
    <t>STAŻ ART.</t>
  </si>
  <si>
    <t>PODYPLOMOWE FILA</t>
  </si>
  <si>
    <t>ZAJĘCIA WSPÓLNE W RAMACH WYDZIAŁU</t>
  </si>
  <si>
    <t>WSPÓLNE WYKŁADY STUDENTÓW</t>
  </si>
  <si>
    <t xml:space="preserve">KOMPOZYCJA </t>
  </si>
  <si>
    <t>KOMPOZYCJA Z MEFIT</t>
  </si>
  <si>
    <t xml:space="preserve">Wydział Kompzycji i Teorii Muzyki </t>
  </si>
  <si>
    <t>Wydział Kompzycji i Teorii Muzyki /Kompozycja z MEEFIT</t>
  </si>
  <si>
    <t>Wydział  Edukacji Muzycznej , Chóralistyki i Rytmiki</t>
  </si>
  <si>
    <t>Wydział Kompozycji i Teorii Muzyki
(110)</t>
  </si>
  <si>
    <t>Wydział Dyrygentury Symfoniczno-Operowej
(100)</t>
  </si>
  <si>
    <t>Wydzał Instrumentalny
(300)</t>
  </si>
  <si>
    <t>Wydział Wokalno-Aktorski
(400)</t>
  </si>
  <si>
    <t>Wydział Edukacji Muzycznej , Chóralistyki i Rytmiki
(500)</t>
  </si>
  <si>
    <t>Wydział Reżyserii Dźwięku 
(600)</t>
  </si>
  <si>
    <t>Wydział Muzyki Kościelnej
(509)</t>
  </si>
  <si>
    <t>Wydzał Jazzu i Muzyki Estradowej
(310)</t>
  </si>
  <si>
    <t>MUZYKA CERKIEWNA</t>
  </si>
  <si>
    <t>Filia w Białymstoku / MUZYKA CERKIEWNA</t>
  </si>
  <si>
    <t>Szkoła Doktorska</t>
  </si>
  <si>
    <t>9</t>
  </si>
  <si>
    <t>30</t>
  </si>
  <si>
    <t>Szkoła Doktroska
(930)</t>
  </si>
  <si>
    <t>99</t>
  </si>
  <si>
    <t>Informuję, że w roku akademickim 2024/2025 przewiduje się dla Pana/Pani prowadzenie zajęć dydaktycznych w następującym wymiarze:</t>
  </si>
  <si>
    <t>Zestawienie przepracowanych godzin w ramach realizacji pensum dydaktycznego w roku akademickim 2024/2025:</t>
  </si>
  <si>
    <t>X 2024</t>
  </si>
  <si>
    <t>VI 2025</t>
  </si>
  <si>
    <t>Wydział Instrumentalno-Pedagogiczny, Edukacji Muzycznej i Wokalistyki 
(700)</t>
  </si>
  <si>
    <t>GRA NA FORTEPIANIE J. ANGIELSKI</t>
  </si>
  <si>
    <t>GRA NA EUFONIUM</t>
  </si>
  <si>
    <t>Wydział Instrumentalny / GRA NA EUFONIUM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</si>
</sst>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0.00_ ;[Red]\-0.00\ "/>
    <numFmt numFmtId="165" formatCode="_-* #,##0\ &quot;zł&quot;_-;\-* #,##0\ &quot;zł&quot;_-;_-* &quot;-&quot;??\ &quot;zł&quot;_-;_-@_-"/>
    <numFmt numFmtId="166" formatCode="_-* #,##0.0_-;\-* #,##0.0_-;_-* &quot;-&quot;??_-;_-@_-"/>
    <numFmt numFmtId="167" formatCode="#,##0.0_ ;[Red]\-#,##0.0\ "/>
    <numFmt numFmtId="168" formatCode="#,##0.00_ ;\-#,##0.00\ "/>
  </numFmts>
  <fonts count="3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theme="1"/>
      <name val="Calibri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i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i/>
      <sz val="10"/>
      <color theme="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  <font>
      <u/>
      <sz val="11"/>
      <color theme="0" tint="-0.499984740745262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i/>
      <sz val="16"/>
      <color theme="1"/>
      <name val="Arial"/>
      <family val="2"/>
      <charset val="238"/>
    </font>
    <font>
      <b/>
      <sz val="9"/>
      <color rgb="FF000000"/>
      <name val="Tahoma"/>
      <family val="2"/>
      <charset val="238"/>
    </font>
    <font>
      <sz val="9"/>
      <color rgb="FF00000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208">
    <xf numFmtId="0" fontId="0" fillId="0" borderId="0" xfId="0"/>
    <xf numFmtId="0" fontId="10" fillId="0" borderId="0" xfId="0" applyFont="1" applyAlignment="1" applyProtection="1">
      <alignment horizontal="center" vertical="center" wrapText="1"/>
      <protection locked="0"/>
    </xf>
    <xf numFmtId="0" fontId="10" fillId="0" borderId="2" xfId="0" applyFont="1" applyBorder="1" applyAlignment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7" xfId="0" applyFont="1" applyFill="1" applyBorder="1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vertical="center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49" fontId="0" fillId="0" borderId="0" xfId="0" quotePrefix="1" applyNumberForma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165" fontId="27" fillId="0" borderId="0" xfId="3" applyNumberFormat="1" applyFont="1" applyAlignment="1">
      <alignment horizontal="center" vertical="center"/>
    </xf>
    <xf numFmtId="165" fontId="24" fillId="0" borderId="0" xfId="3" applyNumberFormat="1" applyFont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6" fontId="11" fillId="2" borderId="7" xfId="2" applyNumberFormat="1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" fontId="11" fillId="2" borderId="7" xfId="0" applyNumberFormat="1" applyFont="1" applyFill="1" applyBorder="1" applyAlignment="1">
      <alignment horizontal="center" vertical="center"/>
    </xf>
    <xf numFmtId="1" fontId="11" fillId="2" borderId="7" xfId="0" applyNumberFormat="1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" fillId="2" borderId="7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 wrapText="1"/>
    </xf>
    <xf numFmtId="0" fontId="12" fillId="0" borderId="0" xfId="0" applyFont="1" applyAlignment="1">
      <alignment horizontal="right" vertical="center"/>
    </xf>
    <xf numFmtId="0" fontId="12" fillId="0" borderId="0" xfId="0" applyFont="1" applyAlignment="1" applyProtection="1">
      <alignment horizontal="right"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4" fontId="1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166" fontId="3" fillId="2" borderId="2" xfId="0" applyNumberFormat="1" applyFont="1" applyFill="1" applyBorder="1" applyAlignment="1">
      <alignment vertical="center"/>
    </xf>
    <xf numFmtId="4" fontId="3" fillId="0" borderId="0" xfId="0" applyNumberFormat="1" applyFont="1" applyAlignment="1" applyProtection="1">
      <alignment vertical="center"/>
      <protection locked="0"/>
    </xf>
    <xf numFmtId="4" fontId="3" fillId="0" borderId="0" xfId="0" applyNumberFormat="1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/>
    </xf>
    <xf numFmtId="14" fontId="12" fillId="0" borderId="0" xfId="0" applyNumberFormat="1" applyFont="1" applyAlignment="1" applyProtection="1">
      <alignment vertical="center"/>
      <protection locked="0"/>
    </xf>
    <xf numFmtId="14" fontId="12" fillId="0" borderId="0" xfId="0" applyNumberFormat="1" applyFont="1" applyAlignment="1" applyProtection="1">
      <alignment horizontal="center" vertical="center"/>
      <protection locked="0"/>
    </xf>
    <xf numFmtId="14" fontId="12" fillId="0" borderId="0" xfId="0" applyNumberFormat="1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4" fontId="3" fillId="2" borderId="2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14" fontId="1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12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67" fontId="3" fillId="2" borderId="2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 applyProtection="1">
      <alignment horizontal="center" vertical="center" wrapText="1"/>
      <protection locked="0"/>
    </xf>
    <xf numFmtId="2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wrapText="1"/>
    </xf>
    <xf numFmtId="1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 wrapText="1"/>
    </xf>
    <xf numFmtId="0" fontId="11" fillId="2" borderId="24" xfId="0" applyFont="1" applyFill="1" applyBorder="1" applyAlignment="1" applyProtection="1">
      <alignment horizontal="center" vertical="center" wrapText="1"/>
      <protection locked="0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 applyProtection="1">
      <alignment horizontal="center" vertical="center" wrapText="1"/>
      <protection locked="0"/>
    </xf>
    <xf numFmtId="0" fontId="11" fillId="2" borderId="25" xfId="0" applyFont="1" applyFill="1" applyBorder="1" applyAlignment="1">
      <alignment horizontal="center" vertical="center" wrapText="1"/>
    </xf>
    <xf numFmtId="166" fontId="11" fillId="0" borderId="7" xfId="2" applyNumberFormat="1" applyFont="1" applyFill="1" applyBorder="1" applyAlignment="1" applyProtection="1">
      <alignment horizontal="center" vertical="center" wrapText="1"/>
    </xf>
    <xf numFmtId="0" fontId="21" fillId="0" borderId="0" xfId="0" applyFont="1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10" fillId="2" borderId="2" xfId="0" applyFont="1" applyFill="1" applyBorder="1" applyAlignment="1">
      <alignment horizontal="center" textRotation="90" wrapText="1"/>
    </xf>
    <xf numFmtId="0" fontId="10" fillId="0" borderId="2" xfId="0" applyFont="1" applyBorder="1" applyAlignment="1">
      <alignment horizontal="center" textRotation="90" wrapText="1"/>
    </xf>
    <xf numFmtId="1" fontId="11" fillId="0" borderId="7" xfId="0" applyNumberFormat="1" applyFont="1" applyBorder="1" applyAlignment="1" applyProtection="1">
      <alignment horizontal="center" vertical="center" wrapText="1"/>
      <protection locked="0"/>
    </xf>
    <xf numFmtId="49" fontId="24" fillId="4" borderId="0" xfId="0" applyNumberFormat="1" applyFont="1" applyFill="1" applyAlignment="1">
      <alignment horizontal="center" vertical="center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12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Border="1" applyAlignment="1" applyProtection="1">
      <alignment horizontal="center" vertical="center" wrapText="1"/>
      <protection locked="0"/>
    </xf>
    <xf numFmtId="2" fontId="1" fillId="0" borderId="12" xfId="0" applyNumberFormat="1" applyFont="1" applyBorder="1" applyAlignment="1" applyProtection="1">
      <alignment horizontal="center" vertical="center" wrapText="1"/>
      <protection locked="0"/>
    </xf>
    <xf numFmtId="4" fontId="1" fillId="2" borderId="21" xfId="0" applyNumberFormat="1" applyFont="1" applyFill="1" applyBorder="1" applyAlignment="1">
      <alignment horizontal="right" vertical="center" wrapText="1"/>
    </xf>
    <xf numFmtId="4" fontId="1" fillId="2" borderId="3" xfId="0" applyNumberFormat="1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center"/>
    </xf>
    <xf numFmtId="2" fontId="1" fillId="2" borderId="5" xfId="0" applyNumberFormat="1" applyFont="1" applyFill="1" applyBorder="1" applyAlignment="1">
      <alignment horizontal="center" vertical="center" wrapText="1"/>
    </xf>
    <xf numFmtId="2" fontId="1" fillId="2" borderId="1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2" fillId="0" borderId="17" xfId="0" applyFont="1" applyBorder="1" applyAlignment="1" applyProtection="1">
      <alignment horizontal="center" vertical="center"/>
      <protection locked="0"/>
    </xf>
    <xf numFmtId="2" fontId="1" fillId="2" borderId="1" xfId="0" applyNumberFormat="1" applyFont="1" applyFill="1" applyBorder="1" applyAlignment="1">
      <alignment horizontal="center" vertical="center" wrapText="1"/>
    </xf>
    <xf numFmtId="2" fontId="1" fillId="0" borderId="15" xfId="0" applyNumberFormat="1" applyFont="1" applyBorder="1" applyAlignment="1" applyProtection="1">
      <alignment horizontal="center" vertical="center" wrapText="1"/>
      <protection locked="0"/>
    </xf>
    <xf numFmtId="2" fontId="1" fillId="0" borderId="13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2" fontId="3" fillId="2" borderId="16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right" vertical="center" wrapText="1"/>
    </xf>
    <xf numFmtId="4" fontId="1" fillId="2" borderId="12" xfId="0" applyNumberFormat="1" applyFont="1" applyFill="1" applyBorder="1" applyAlignment="1">
      <alignment horizontal="right" vertical="center" wrapText="1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14" fontId="21" fillId="0" borderId="0" xfId="0" applyNumberFormat="1" applyFont="1" applyAlignment="1">
      <alignment horizontal="left" vertical="center"/>
    </xf>
    <xf numFmtId="2" fontId="3" fillId="2" borderId="6" xfId="0" applyNumberFormat="1" applyFont="1" applyFill="1" applyBorder="1" applyAlignment="1">
      <alignment horizontal="center" vertical="center" wrapText="1"/>
    </xf>
    <xf numFmtId="2" fontId="3" fillId="2" borderId="16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Alignment="1" applyProtection="1">
      <alignment horizontal="center" vertical="center"/>
      <protection locked="0"/>
    </xf>
    <xf numFmtId="4" fontId="3" fillId="2" borderId="6" xfId="0" applyNumberFormat="1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horizontal="center" vertical="center"/>
    </xf>
    <xf numFmtId="4" fontId="1" fillId="2" borderId="4" xfId="0" applyNumberFormat="1" applyFont="1" applyFill="1" applyBorder="1" applyAlignment="1">
      <alignment horizontal="right" vertical="center" wrapText="1"/>
    </xf>
    <xf numFmtId="4" fontId="1" fillId="2" borderId="20" xfId="0" applyNumberFormat="1" applyFont="1" applyFill="1" applyBorder="1" applyAlignment="1">
      <alignment horizontal="right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164" fontId="1" fillId="2" borderId="20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2" fontId="1" fillId="2" borderId="21" xfId="0" applyNumberFormat="1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168" fontId="1" fillId="0" borderId="21" xfId="3" applyNumberFormat="1" applyFont="1" applyBorder="1" applyAlignment="1" applyProtection="1">
      <alignment horizontal="right" vertical="center" wrapText="1"/>
      <protection locked="0"/>
    </xf>
    <xf numFmtId="168" fontId="1" fillId="0" borderId="3" xfId="3" applyNumberFormat="1" applyFont="1" applyBorder="1" applyAlignment="1" applyProtection="1">
      <alignment horizontal="right" vertical="center" wrapText="1"/>
      <protection locked="0"/>
    </xf>
    <xf numFmtId="9" fontId="11" fillId="2" borderId="4" xfId="1" applyFont="1" applyFill="1" applyBorder="1" applyAlignment="1" applyProtection="1">
      <alignment horizontal="center" vertical="center"/>
    </xf>
    <xf numFmtId="9" fontId="11" fillId="2" borderId="20" xfId="1" applyFont="1" applyFill="1" applyBorder="1" applyAlignment="1" applyProtection="1">
      <alignment horizontal="center" vertical="center"/>
    </xf>
    <xf numFmtId="14" fontId="11" fillId="0" borderId="0" xfId="0" applyNumberFormat="1" applyFont="1" applyAlignment="1" applyProtection="1">
      <alignment horizontal="center" vertical="center"/>
      <protection locked="0"/>
    </xf>
    <xf numFmtId="2" fontId="1" fillId="0" borderId="5" xfId="0" applyNumberFormat="1" applyFont="1" applyBorder="1" applyAlignment="1" applyProtection="1">
      <alignment horizontal="center" vertical="center" wrapText="1"/>
      <protection locked="0" hidden="1"/>
    </xf>
    <xf numFmtId="2" fontId="1" fillId="0" borderId="12" xfId="0" applyNumberFormat="1" applyFont="1" applyBorder="1" applyAlignment="1" applyProtection="1">
      <alignment horizontal="center" vertical="center" wrapText="1"/>
      <protection locked="0" hidden="1"/>
    </xf>
    <xf numFmtId="2" fontId="1" fillId="0" borderId="1" xfId="0" applyNumberFormat="1" applyFont="1" applyBorder="1" applyAlignment="1" applyProtection="1">
      <alignment horizontal="center" vertical="center" wrapText="1"/>
      <protection locked="0" hidden="1"/>
    </xf>
    <xf numFmtId="4" fontId="1" fillId="2" borderId="7" xfId="0" applyNumberFormat="1" applyFont="1" applyFill="1" applyBorder="1" applyAlignment="1">
      <alignment horizontal="center" vertical="center" wrapText="1"/>
    </xf>
    <xf numFmtId="2" fontId="1" fillId="0" borderId="21" xfId="0" applyNumberFormat="1" applyFont="1" applyBorder="1" applyAlignment="1" applyProtection="1">
      <alignment horizontal="center" vertical="center" wrapText="1"/>
      <protection locked="0" hidden="1"/>
    </xf>
    <xf numFmtId="2" fontId="1" fillId="0" borderId="3" xfId="0" applyNumberFormat="1" applyFont="1" applyBorder="1" applyAlignment="1" applyProtection="1">
      <alignment horizontal="center" vertical="center" wrapText="1"/>
      <protection locked="0" hidden="1"/>
    </xf>
    <xf numFmtId="0" fontId="4" fillId="0" borderId="0" xfId="0" applyFont="1" applyAlignment="1">
      <alignment horizontal="center" vertic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10" fontId="10" fillId="2" borderId="6" xfId="1" applyNumberFormat="1" applyFont="1" applyFill="1" applyBorder="1" applyAlignment="1" applyProtection="1">
      <alignment horizontal="center" vertical="center"/>
    </xf>
    <xf numFmtId="10" fontId="10" fillId="2" borderId="16" xfId="1" applyNumberFormat="1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2" fillId="0" borderId="0" xfId="0" applyFont="1" applyAlignment="1" applyProtection="1">
      <alignment horizontal="left" vertical="center"/>
      <protection locked="0"/>
    </xf>
    <xf numFmtId="14" fontId="12" fillId="0" borderId="17" xfId="0" applyNumberFormat="1" applyFont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7" fillId="0" borderId="14" xfId="0" applyFont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16" xfId="0" applyFont="1" applyFill="1" applyBorder="1" applyAlignment="1">
      <alignment horizontal="center" vertical="center" textRotation="90" wrapText="1"/>
    </xf>
    <xf numFmtId="9" fontId="11" fillId="2" borderId="7" xfId="1" applyFont="1" applyFill="1" applyBorder="1" applyAlignment="1" applyProtection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1" fillId="2" borderId="15" xfId="0" applyNumberFormat="1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center" vertical="center" wrapText="1"/>
    </xf>
    <xf numFmtId="164" fontId="1" fillId="2" borderId="22" xfId="0" applyNumberFormat="1" applyFont="1" applyFill="1" applyBorder="1" applyAlignment="1">
      <alignment horizontal="center" vertical="center" wrapText="1"/>
    </xf>
    <xf numFmtId="164" fontId="1" fillId="2" borderId="11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2" fontId="1" fillId="0" borderId="20" xfId="0" applyNumberFormat="1" applyFont="1" applyBorder="1" applyAlignment="1" applyProtection="1">
      <alignment horizontal="center" vertical="center" wrapText="1"/>
      <protection locked="0"/>
    </xf>
    <xf numFmtId="4" fontId="1" fillId="2" borderId="22" xfId="0" applyNumberFormat="1" applyFont="1" applyFill="1" applyBorder="1" applyAlignment="1">
      <alignment horizontal="right" vertical="center" wrapText="1"/>
    </xf>
    <xf numFmtId="4" fontId="1" fillId="2" borderId="11" xfId="0" applyNumberFormat="1" applyFont="1" applyFill="1" applyBorder="1" applyAlignment="1">
      <alignment horizontal="right" vertical="center" wrapText="1"/>
    </xf>
    <xf numFmtId="164" fontId="1" fillId="2" borderId="21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1"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gda/Library/Containers/com.microsoft.Excel/Data/Documents/C:/Users/dmiller/AppData/Local/Temp/MARTA/UM%20EDUKACYJNE/Powierzenie%20i%20rachun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Y355"/>
  <sheetViews>
    <sheetView showGridLines="0" tabSelected="1" zoomScale="60" zoomScaleNormal="60" zoomScaleSheetLayoutView="85" zoomScalePageLayoutView="60" workbookViewId="0">
      <selection activeCell="B7" sqref="B7:C7"/>
    </sheetView>
  </sheetViews>
  <sheetFormatPr defaultColWidth="9.140625" defaultRowHeight="12.75" zeroHeight="1" x14ac:dyDescent="0.25"/>
  <cols>
    <col min="1" max="1" width="18.42578125" style="56" customWidth="1"/>
    <col min="2" max="2" width="25.42578125" style="56" customWidth="1"/>
    <col min="3" max="3" width="55.85546875" style="56" customWidth="1"/>
    <col min="4" max="4" width="19.28515625" style="56" customWidth="1"/>
    <col min="5" max="5" width="14" style="56" customWidth="1"/>
    <col min="6" max="6" width="4.7109375" style="56" customWidth="1"/>
    <col min="7" max="7" width="28.42578125" style="56" customWidth="1"/>
    <col min="8" max="8" width="6.42578125" style="56" customWidth="1"/>
    <col min="9" max="9" width="7.7109375" style="56" customWidth="1"/>
    <col min="10" max="10" width="10" style="56" customWidth="1"/>
    <col min="11" max="11" width="7.28515625" style="56" customWidth="1"/>
    <col min="12" max="12" width="8.42578125" style="56" customWidth="1"/>
    <col min="13" max="13" width="12" style="56" customWidth="1"/>
    <col min="14" max="14" width="9.140625" style="56" customWidth="1"/>
    <col min="15" max="15" width="2.7109375" style="56" customWidth="1"/>
    <col min="16" max="16" width="5.42578125" style="56" customWidth="1"/>
    <col min="17" max="17" width="11.42578125" style="56" customWidth="1"/>
    <col min="18" max="18" width="7.140625" style="56" customWidth="1"/>
    <col min="19" max="19" width="6.7109375" style="73" customWidth="1"/>
    <col min="20" max="20" width="7.28515625" style="56" customWidth="1"/>
    <col min="21" max="21" width="5.7109375" style="56" bestFit="1" customWidth="1"/>
    <col min="22" max="23" width="7.42578125" style="56" customWidth="1"/>
    <col min="24" max="24" width="9.42578125" style="56" customWidth="1"/>
    <col min="25" max="25" width="6.7109375" style="56" customWidth="1"/>
    <col min="26" max="37" width="9.140625" style="56" customWidth="1"/>
    <col min="38" max="16384" width="9.140625" style="56"/>
  </cols>
  <sheetData>
    <row r="1" spans="1:25" ht="12.75" customHeight="1" x14ac:dyDescent="0.25">
      <c r="A1" s="54"/>
      <c r="B1" s="54"/>
      <c r="C1" s="54"/>
      <c r="D1" s="54"/>
      <c r="E1" s="54"/>
      <c r="F1" s="54"/>
      <c r="G1" s="54"/>
      <c r="H1" s="55"/>
      <c r="I1" s="55"/>
      <c r="J1" s="55"/>
      <c r="L1" s="57"/>
      <c r="M1" s="57"/>
      <c r="N1" s="57"/>
      <c r="P1" s="57"/>
      <c r="Q1" s="57"/>
      <c r="R1" s="57"/>
      <c r="S1" s="58"/>
      <c r="T1" s="54"/>
      <c r="U1" s="54"/>
      <c r="V1" s="54"/>
      <c r="W1" s="54"/>
      <c r="X1" s="54"/>
      <c r="Y1" s="54"/>
    </row>
    <row r="2" spans="1:25" s="57" customFormat="1" ht="18" x14ac:dyDescent="0.25">
      <c r="A2" s="183"/>
      <c r="B2" s="183"/>
      <c r="C2" s="183"/>
      <c r="D2" s="59"/>
      <c r="E2" s="59"/>
      <c r="F2" s="55"/>
      <c r="G2" s="55"/>
      <c r="H2" s="55"/>
      <c r="I2" s="55"/>
      <c r="J2" s="55"/>
      <c r="N2" s="60" t="s">
        <v>131</v>
      </c>
      <c r="O2" s="184">
        <f ca="1">TODAY()</f>
        <v>45559</v>
      </c>
      <c r="P2" s="184"/>
      <c r="Q2" s="184"/>
      <c r="R2" s="184"/>
      <c r="S2" s="184"/>
      <c r="T2" s="184"/>
      <c r="U2" s="184"/>
      <c r="W2" s="59"/>
      <c r="X2" s="59"/>
      <c r="Y2" s="55"/>
    </row>
    <row r="3" spans="1:25" ht="0.95" customHeight="1" x14ac:dyDescent="0.25">
      <c r="A3" s="61"/>
      <c r="B3" s="61"/>
      <c r="C3" s="61"/>
      <c r="D3" s="61"/>
      <c r="E3" s="61"/>
      <c r="F3" s="54"/>
      <c r="G3" s="54"/>
      <c r="H3" s="54"/>
      <c r="I3" s="54"/>
      <c r="J3" s="54"/>
      <c r="K3" s="54"/>
      <c r="L3" s="54"/>
      <c r="M3" s="54"/>
      <c r="N3" s="61"/>
      <c r="O3" s="61"/>
      <c r="P3" s="61"/>
      <c r="Q3" s="61"/>
      <c r="R3" s="61"/>
      <c r="S3" s="62"/>
      <c r="T3" s="61"/>
      <c r="U3" s="61"/>
      <c r="V3" s="61"/>
      <c r="W3" s="61"/>
      <c r="X3" s="61"/>
      <c r="Y3" s="54"/>
    </row>
    <row r="4" spans="1:25" ht="0.95" customHeight="1" x14ac:dyDescent="0.25">
      <c r="A4" s="61"/>
      <c r="B4" s="61"/>
      <c r="C4" s="61"/>
      <c r="D4" s="61"/>
      <c r="E4" s="61"/>
      <c r="F4" s="54"/>
      <c r="G4" s="54"/>
      <c r="H4" s="54"/>
      <c r="I4" s="54"/>
      <c r="J4" s="54"/>
      <c r="K4" s="54"/>
      <c r="L4" s="54"/>
      <c r="M4" s="54"/>
      <c r="N4" s="61"/>
      <c r="O4" s="61"/>
      <c r="P4" s="61"/>
      <c r="Q4" s="61"/>
      <c r="R4" s="61"/>
      <c r="S4" s="62"/>
      <c r="T4" s="61"/>
      <c r="U4" s="61"/>
      <c r="V4" s="61"/>
      <c r="W4" s="61"/>
      <c r="X4" s="61"/>
      <c r="Y4" s="54"/>
    </row>
    <row r="5" spans="1:25" x14ac:dyDescent="0.25">
      <c r="A5" s="61"/>
      <c r="B5" s="61"/>
      <c r="C5" s="61"/>
      <c r="D5" s="61"/>
      <c r="E5" s="61"/>
      <c r="F5" s="54"/>
      <c r="G5" s="54"/>
      <c r="H5" s="54"/>
      <c r="I5" s="54"/>
      <c r="J5" s="54"/>
      <c r="K5" s="54"/>
      <c r="L5" s="54"/>
      <c r="M5" s="54"/>
      <c r="N5" s="61"/>
      <c r="O5" s="61"/>
      <c r="P5" s="61"/>
      <c r="Q5" s="61"/>
      <c r="R5" s="61"/>
      <c r="S5" s="62"/>
      <c r="T5" s="61"/>
      <c r="U5" s="61"/>
      <c r="V5" s="61"/>
      <c r="W5" s="61"/>
      <c r="X5" s="61"/>
      <c r="Y5" s="54"/>
    </row>
    <row r="6" spans="1:25" x14ac:dyDescent="0.25">
      <c r="A6" s="61"/>
      <c r="B6" s="61"/>
      <c r="C6" s="61"/>
      <c r="D6" s="61"/>
      <c r="E6" s="61"/>
      <c r="F6" s="54"/>
      <c r="G6" s="54"/>
      <c r="H6" s="54"/>
      <c r="I6" s="54"/>
      <c r="J6" s="54"/>
      <c r="K6" s="54"/>
      <c r="L6" s="54"/>
      <c r="M6" s="54"/>
      <c r="N6" s="61"/>
      <c r="O6" s="61"/>
      <c r="P6" s="61"/>
      <c r="Q6" s="61"/>
      <c r="R6" s="61"/>
      <c r="S6" s="62"/>
      <c r="T6" s="61"/>
      <c r="U6" s="61"/>
      <c r="V6" s="61"/>
      <c r="W6" s="61"/>
      <c r="X6" s="61"/>
      <c r="Y6" s="54"/>
    </row>
    <row r="7" spans="1:25" ht="18" x14ac:dyDescent="0.25">
      <c r="A7" s="39" t="s">
        <v>0</v>
      </c>
      <c r="B7" s="185"/>
      <c r="C7" s="185"/>
      <c r="D7" s="185" t="s">
        <v>344</v>
      </c>
      <c r="E7" s="185"/>
      <c r="F7" s="185"/>
      <c r="G7" s="185"/>
      <c r="H7" s="185"/>
      <c r="I7" s="185"/>
      <c r="J7" s="185"/>
      <c r="K7" s="54"/>
      <c r="L7" s="54"/>
      <c r="M7" s="54"/>
      <c r="N7" s="54"/>
      <c r="O7" s="54"/>
      <c r="P7" s="54"/>
      <c r="Q7" s="54"/>
      <c r="R7" s="54"/>
      <c r="S7" s="58"/>
      <c r="T7" s="54"/>
      <c r="U7" s="54"/>
      <c r="V7" s="54"/>
      <c r="W7" s="54"/>
      <c r="X7" s="54"/>
      <c r="Y7" s="54"/>
    </row>
    <row r="8" spans="1:25" x14ac:dyDescent="0.25">
      <c r="A8" s="39"/>
      <c r="B8" s="186" t="s">
        <v>343</v>
      </c>
      <c r="C8" s="186"/>
      <c r="D8" s="186" t="s">
        <v>368</v>
      </c>
      <c r="E8" s="186"/>
      <c r="F8" s="186"/>
      <c r="G8" s="186"/>
      <c r="H8" s="186"/>
      <c r="I8" s="186"/>
      <c r="J8" s="186"/>
      <c r="K8" s="54"/>
      <c r="L8" s="54"/>
      <c r="M8" s="54"/>
      <c r="N8" s="54"/>
      <c r="O8" s="54"/>
      <c r="P8" s="54"/>
      <c r="Q8" s="54"/>
      <c r="R8" s="54"/>
      <c r="S8" s="58"/>
      <c r="T8" s="54"/>
      <c r="U8" s="54"/>
      <c r="V8" s="54"/>
      <c r="W8" s="54"/>
      <c r="X8" s="54"/>
      <c r="Y8" s="54"/>
    </row>
    <row r="9" spans="1:25" x14ac:dyDescent="0.25">
      <c r="A9" s="39"/>
      <c r="B9" s="39"/>
      <c r="C9" s="63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58"/>
      <c r="T9" s="54"/>
      <c r="U9" s="54"/>
      <c r="V9" s="54"/>
      <c r="W9" s="54"/>
      <c r="X9" s="54"/>
      <c r="Y9" s="54"/>
    </row>
    <row r="10" spans="1:25" s="64" customFormat="1" ht="20.25" x14ac:dyDescent="0.25">
      <c r="A10" s="57" t="s">
        <v>424</v>
      </c>
      <c r="S10" s="65"/>
    </row>
    <row r="11" spans="1:25" s="64" customFormat="1" ht="10.5" customHeight="1" x14ac:dyDescent="0.25">
      <c r="S11" s="65"/>
    </row>
    <row r="12" spans="1:25" s="54" customFormat="1" ht="18.75" thickBot="1" x14ac:dyDescent="0.3">
      <c r="A12" s="188" t="s">
        <v>13</v>
      </c>
      <c r="B12" s="188"/>
      <c r="C12" s="188"/>
      <c r="D12" s="56"/>
      <c r="E12" s="56"/>
      <c r="F12" s="56"/>
      <c r="S12" s="58"/>
    </row>
    <row r="13" spans="1:25" s="66" customFormat="1" ht="117" customHeight="1" thickBot="1" x14ac:dyDescent="0.3">
      <c r="A13" s="2" t="s">
        <v>6</v>
      </c>
      <c r="B13" s="5" t="s">
        <v>154</v>
      </c>
      <c r="C13" s="5" t="s">
        <v>2</v>
      </c>
      <c r="D13" s="2" t="s">
        <v>167</v>
      </c>
      <c r="E13" s="117" t="s">
        <v>127</v>
      </c>
      <c r="F13" s="117" t="s">
        <v>3</v>
      </c>
      <c r="G13" s="5" t="s">
        <v>347</v>
      </c>
      <c r="H13" s="117" t="s">
        <v>7</v>
      </c>
      <c r="I13" s="2" t="s">
        <v>8</v>
      </c>
      <c r="J13" s="2" t="s">
        <v>358</v>
      </c>
      <c r="K13" s="116" t="s">
        <v>341</v>
      </c>
      <c r="L13" s="51" t="s">
        <v>155</v>
      </c>
      <c r="M13" s="6" t="s">
        <v>5</v>
      </c>
      <c r="N13" s="132" t="s">
        <v>128</v>
      </c>
      <c r="O13" s="133"/>
      <c r="P13" s="133"/>
      <c r="Q13" s="133"/>
      <c r="R13" s="133"/>
      <c r="S13" s="133"/>
      <c r="T13" s="134"/>
      <c r="U13" s="189" t="s">
        <v>133</v>
      </c>
      <c r="V13" s="190"/>
      <c r="W13" s="1"/>
      <c r="X13" s="1"/>
      <c r="Y13" s="1"/>
    </row>
    <row r="14" spans="1:25" ht="39" customHeight="1" thickBot="1" x14ac:dyDescent="0.3">
      <c r="A14" s="118"/>
      <c r="B14" s="18"/>
      <c r="C14" s="18"/>
      <c r="D14" s="18"/>
      <c r="E14" s="18"/>
      <c r="F14" s="120"/>
      <c r="G14" s="21"/>
      <c r="H14" s="18"/>
      <c r="I14" s="18"/>
      <c r="J14" s="18"/>
      <c r="K14" s="19" t="str">
        <f t="shared" ref="K14:K24" si="0">IF(OR(D14="niestacjonarne",D14="podyplomowe studia",D14="stacjonarne "),"-",IF(B14="","",I14*J14))</f>
        <v/>
      </c>
      <c r="L14" s="20"/>
      <c r="M14" s="40" t="str">
        <f>IF(OR(D14="niestacjonarne",D14="PODYPLOMOWE",D14="PODYPLOMOWE FILA",D14="stacjonarne pb",D14="ZAJĘCIA WSPÓLNE W RAMACH WYDZIAŁU",D14="WSPÓNE WYKŁADY STUDENTÓW",D14="STAŻ ART."),I14*J14,IF(K14="","",K14*L14))</f>
        <v/>
      </c>
      <c r="N14" s="46" t="str">
        <f>IF(A14="","",VLOOKUP(A14,dane!A$28:B$41,2,0))</f>
        <v/>
      </c>
      <c r="O14" s="47" t="str">
        <f>IF(B14="","",VLOOKUP(B14,dane!A$44:B$56,2,0))</f>
        <v/>
      </c>
      <c r="P14" s="46" t="str">
        <f>IF(C14="","",VLOOKUP(C14,dane!A$60:B$177,2,0))</f>
        <v/>
      </c>
      <c r="Q14" s="46" t="str">
        <f>IF(D14="","",VLOOKUP(D14,dane!A$186:B$196,2,0))</f>
        <v/>
      </c>
      <c r="R14" s="46" t="str">
        <f>IF(E14="","",VLOOKUP(E14,dane!A$180:B$183,2,0))</f>
        <v/>
      </c>
      <c r="S14" s="48" t="str">
        <f>IF(F14="","",F14)</f>
        <v/>
      </c>
      <c r="T14" s="46" t="str">
        <f>IF(G14="","",IF(D14="STAŻ ART.","0",IF(D14="STACJONARNE","3",IF(D14="NIESTACJONARNE","3",IF(D14="PODYPLOMOWE","3",IF(D14="PODYPLOMOWE FILIA","0",IF(D14="DOKTORANCKIE","3",IF(D14="PS Twórca Muzyki","0",IF(D14="PS Teorii Tańca","7",IF(D14="PS Teorii Muzyki ","4",IF(D14="PS Menedżer Muzyki ","9",IF(D14="PS Strojenia i Regulacji Fortepianu","1",IF(D14="PS Dyrygentury Orkiestr Dętych","2",IF(D14="PS Coaching wokalny dla pianistów","1",IF(D14="WSPÓLNE WYKŁADY STUDENTÓW","4",IF(D14="ZAJĘCIA WSPÓLNE W RAMACH WYDZIAŁU","2",))))))))))))))))</f>
        <v/>
      </c>
      <c r="U14" s="165" t="str">
        <f>IF(M14="","",ROUND(M14/$M$25,5))</f>
        <v/>
      </c>
      <c r="V14" s="166"/>
      <c r="W14" s="61"/>
      <c r="X14" s="61"/>
      <c r="Y14" s="67"/>
    </row>
    <row r="15" spans="1:25" ht="39" customHeight="1" thickBot="1" x14ac:dyDescent="0.3">
      <c r="A15" s="118"/>
      <c r="B15" s="18"/>
      <c r="C15" s="18"/>
      <c r="D15" s="18"/>
      <c r="E15" s="18"/>
      <c r="F15" s="120"/>
      <c r="G15" s="21"/>
      <c r="H15" s="18"/>
      <c r="I15" s="18"/>
      <c r="J15" s="18"/>
      <c r="K15" s="19" t="str">
        <f t="shared" si="0"/>
        <v/>
      </c>
      <c r="L15" s="20"/>
      <c r="M15" s="40" t="str">
        <f t="shared" ref="M15:M24" si="1">IF(OR(D15="niestacjonarne",D15="PODYPLOMOWE",D15="PODYPLOMOWE FILA",D15="stacjonarne pb",D15="ZAJĘCIA WSPÓLNE W RAMACH WYDZIAŁU",D15="WSPÓNE WYKŁADY STUDENTÓW",D15="STAŻ ART."),I15*J15,IF(K15="","",K15*L15))</f>
        <v/>
      </c>
      <c r="N15" s="46" t="str">
        <f>IF(A15="","",VLOOKUP(A15,dane!A$28:B$41,2,0))</f>
        <v/>
      </c>
      <c r="O15" s="47" t="str">
        <f>IF(B15="","",VLOOKUP(B15,dane!A$44:B$56,2,0))</f>
        <v/>
      </c>
      <c r="P15" s="46" t="str">
        <f>IF(C15="","",VLOOKUP(C15,dane!A$60:B$177,2,0))</f>
        <v/>
      </c>
      <c r="Q15" s="46" t="str">
        <f>IF(D15="","",VLOOKUP(D15,dane!A$186:B$196,2,0))</f>
        <v/>
      </c>
      <c r="R15" s="46" t="str">
        <f>IF(E15="","",VLOOKUP(E15,dane!A$180:B$183,2,0))</f>
        <v/>
      </c>
      <c r="S15" s="48" t="str">
        <f t="shared" ref="S15:S24" si="2">IF(F15="","",F15)</f>
        <v/>
      </c>
      <c r="T15" s="46" t="str">
        <f>IF(G15="","",IF(D15="STAŻ ART.","0",IF(D15="STACJONARNE","3",IF(D15="NIESTACJONARNE","3",IF(D15="PODYPLOMOWE","0",IF(D15="KURS PRZYGOTOWAWCZY","3",IF(D15="KURS KONSULTACYJNY","3",IF(D15="DOKTORANCKIE","3",IF(D15="PS Twórca Muzyki","0",IF(D15=" Teorii Tańca","7",IF(D15="PS Teorii Muzyki ","4",IF(D15="PS Menedżer Muzyki ","9",IF(D15="PS Strojenia i Regulacji Fortepianu","1",IF(D15="PS Dyrygentury Orkiestr Dętych","2",IF(D15="PS Coaching wokalny dla pianistów","1",IF(D15="WSPÓLNE WYKŁADY STUDENTÓW","4",IF(D15="ZAJĘCIA WSPÓLNE W RAMACH WYDZIAŁU","2""",)))))))))))))))))</f>
        <v/>
      </c>
      <c r="U15" s="165" t="str">
        <f t="shared" ref="U15:U24" si="3">IF(M15="","",ROUND(M15/$M$25,5))</f>
        <v/>
      </c>
      <c r="V15" s="166"/>
      <c r="W15" s="61"/>
      <c r="X15" s="61"/>
      <c r="Y15" s="67"/>
    </row>
    <row r="16" spans="1:25" ht="39" customHeight="1" thickBot="1" x14ac:dyDescent="0.3">
      <c r="A16" s="118"/>
      <c r="B16" s="18"/>
      <c r="C16" s="18"/>
      <c r="D16" s="18"/>
      <c r="E16" s="18"/>
      <c r="F16" s="120"/>
      <c r="G16" s="21"/>
      <c r="H16" s="18"/>
      <c r="I16" s="18"/>
      <c r="J16" s="18"/>
      <c r="K16" s="19" t="str">
        <f t="shared" si="0"/>
        <v/>
      </c>
      <c r="L16" s="20"/>
      <c r="M16" s="40" t="str">
        <f t="shared" si="1"/>
        <v/>
      </c>
      <c r="N16" s="46" t="str">
        <f>IF(A16="","",VLOOKUP(A16,dane!A$28:B$41,2,0))</f>
        <v/>
      </c>
      <c r="O16" s="47" t="str">
        <f>IF(B16="","",VLOOKUP(B16,dane!A$44:B$56,2,0))</f>
        <v/>
      </c>
      <c r="P16" s="46" t="str">
        <f>IF(C16="","",VLOOKUP(C16,dane!A$60:B$177,2,0))</f>
        <v/>
      </c>
      <c r="Q16" s="46" t="str">
        <f>IF(D16="","",VLOOKUP(D16,dane!A$186:B$196,2,0))</f>
        <v/>
      </c>
      <c r="R16" s="46" t="str">
        <f>IF(E16="","",VLOOKUP(E16,dane!A$180:B$183,2,0))</f>
        <v/>
      </c>
      <c r="S16" s="48" t="str">
        <f t="shared" si="2"/>
        <v/>
      </c>
      <c r="T16" s="46" t="str">
        <f t="shared" ref="T16:T24" si="4">IF(G16="","",IF(D16="STAŻ ART.","0",IF(D16="STACJONARNE","3",IF(D16="NIESTACJONARNE","3",IF(D16="PODYPLOMOWE","0",IF(D16="KURS PRZYGOTOWAWCZY","3",IF(D16="KURS KONSULTACYJNY","3",IF(D16="DOKTORANCKIE","3",IF(D16="PS Twórca Muzyki","0",IF(D16=" Teorii Tańca","7",IF(D16="PS Teorii Muzyki ","4",IF(D16="PS Menedżer Muzyki ","9",IF(D16="PS Strojenia i Regulacji Fortepianu","1",IF(D16="PS Dyrygentury Orkiestr Dętych","2",IF(D16="PS Coaching wokalny dla pianistów","1",IF(D16="WSPÓLNE WYKŁADY STUDENTÓW ","4",IF(D16="ZAJĘCIA WSPÓLNE W RAMACH WYDZIAŁU","2""",)))))))))))))))))</f>
        <v/>
      </c>
      <c r="U16" s="165" t="str">
        <f t="shared" si="3"/>
        <v/>
      </c>
      <c r="V16" s="166"/>
      <c r="W16" s="61"/>
      <c r="X16" s="61"/>
      <c r="Y16" s="67"/>
    </row>
    <row r="17" spans="1:25" ht="39" customHeight="1" thickBot="1" x14ac:dyDescent="0.3">
      <c r="A17" s="118"/>
      <c r="B17" s="18"/>
      <c r="C17" s="18"/>
      <c r="D17" s="18"/>
      <c r="E17" s="18"/>
      <c r="F17" s="120"/>
      <c r="G17" s="21"/>
      <c r="H17" s="18"/>
      <c r="I17" s="18"/>
      <c r="J17" s="18"/>
      <c r="K17" s="19" t="str">
        <f t="shared" si="0"/>
        <v/>
      </c>
      <c r="L17" s="20"/>
      <c r="M17" s="40" t="str">
        <f t="shared" si="1"/>
        <v/>
      </c>
      <c r="N17" s="46" t="str">
        <f>IF(A17="","",VLOOKUP(A17,dane!A$28:B$41,2,0))</f>
        <v/>
      </c>
      <c r="O17" s="47" t="str">
        <f>IF(B17="","",VLOOKUP(B17,dane!A$44:B$56,2,0))</f>
        <v/>
      </c>
      <c r="P17" s="46" t="str">
        <f>IF(C17="","",VLOOKUP(C17,dane!A$60:B$177,2,0))</f>
        <v/>
      </c>
      <c r="Q17" s="46" t="str">
        <f>IF(D17="","",VLOOKUP(D17,dane!A$186:B$196,2,0))</f>
        <v/>
      </c>
      <c r="R17" s="46" t="str">
        <f>IF(E17="","",VLOOKUP(E17,dane!A$180:B$183,2,0))</f>
        <v/>
      </c>
      <c r="S17" s="48" t="str">
        <f t="shared" si="2"/>
        <v/>
      </c>
      <c r="T17" s="46" t="str">
        <f t="shared" si="4"/>
        <v/>
      </c>
      <c r="U17" s="165" t="str">
        <f t="shared" si="3"/>
        <v/>
      </c>
      <c r="V17" s="166"/>
      <c r="W17" s="61"/>
      <c r="X17" s="61"/>
      <c r="Y17" s="67"/>
    </row>
    <row r="18" spans="1:25" ht="39" customHeight="1" thickBot="1" x14ac:dyDescent="0.3">
      <c r="A18" s="118"/>
      <c r="B18" s="18"/>
      <c r="C18" s="18"/>
      <c r="D18" s="18"/>
      <c r="E18" s="18"/>
      <c r="F18" s="120"/>
      <c r="G18" s="21"/>
      <c r="H18" s="18"/>
      <c r="I18" s="18"/>
      <c r="J18" s="18"/>
      <c r="K18" s="19" t="str">
        <f t="shared" si="0"/>
        <v/>
      </c>
      <c r="L18" s="20"/>
      <c r="M18" s="40" t="str">
        <f t="shared" si="1"/>
        <v/>
      </c>
      <c r="N18" s="46" t="str">
        <f>IF(A18="","",VLOOKUP(A18,dane!A$28:B$41,2,0))</f>
        <v/>
      </c>
      <c r="O18" s="47" t="str">
        <f>IF(B18="","",VLOOKUP(B18,dane!A$44:B$56,2,0))</f>
        <v/>
      </c>
      <c r="P18" s="46" t="str">
        <f>IF(C18="","",VLOOKUP(C18,dane!A$60:B$177,2,0))</f>
        <v/>
      </c>
      <c r="Q18" s="46" t="str">
        <f>IF(D18="","",VLOOKUP(D18,dane!A$186:B$196,2,0))</f>
        <v/>
      </c>
      <c r="R18" s="46" t="str">
        <f>IF(E18="","",VLOOKUP(E18,dane!A$180:B$183,2,0))</f>
        <v/>
      </c>
      <c r="S18" s="48" t="str">
        <f t="shared" si="2"/>
        <v/>
      </c>
      <c r="T18" s="46" t="str">
        <f t="shared" si="4"/>
        <v/>
      </c>
      <c r="U18" s="165" t="str">
        <f t="shared" si="3"/>
        <v/>
      </c>
      <c r="V18" s="166"/>
      <c r="W18" s="61"/>
      <c r="X18" s="61"/>
      <c r="Y18" s="67"/>
    </row>
    <row r="19" spans="1:25" ht="39" customHeight="1" thickBot="1" x14ac:dyDescent="0.3">
      <c r="A19" s="118"/>
      <c r="B19" s="18"/>
      <c r="C19" s="18"/>
      <c r="D19" s="18"/>
      <c r="E19" s="18"/>
      <c r="F19" s="120"/>
      <c r="G19" s="21"/>
      <c r="H19" s="18"/>
      <c r="I19" s="18"/>
      <c r="J19" s="18"/>
      <c r="K19" s="19" t="str">
        <f t="shared" si="0"/>
        <v/>
      </c>
      <c r="L19" s="20"/>
      <c r="M19" s="40" t="str">
        <f t="shared" si="1"/>
        <v/>
      </c>
      <c r="N19" s="46" t="str">
        <f>IF(A19="","",VLOOKUP(A19,dane!A$28:B$41,2,0))</f>
        <v/>
      </c>
      <c r="O19" s="47" t="str">
        <f>IF(B19="","",VLOOKUP(B19,dane!A$44:B$56,2,0))</f>
        <v/>
      </c>
      <c r="P19" s="46" t="str">
        <f>IF(C19="","",VLOOKUP(C19,dane!A$60:B$177,2,0))</f>
        <v/>
      </c>
      <c r="Q19" s="46" t="str">
        <f>IF(D19="","",VLOOKUP(D19,dane!A$186:B$196,2,0))</f>
        <v/>
      </c>
      <c r="R19" s="46" t="str">
        <f>IF(E19="","",VLOOKUP(E19,dane!A$180:B$183,2,0))</f>
        <v/>
      </c>
      <c r="S19" s="48" t="str">
        <f t="shared" si="2"/>
        <v/>
      </c>
      <c r="T19" s="46" t="str">
        <f t="shared" si="4"/>
        <v/>
      </c>
      <c r="U19" s="165" t="str">
        <f t="shared" si="3"/>
        <v/>
      </c>
      <c r="V19" s="166"/>
      <c r="W19" s="61"/>
      <c r="X19" s="61"/>
      <c r="Y19" s="67"/>
    </row>
    <row r="20" spans="1:25" ht="39" customHeight="1" thickBot="1" x14ac:dyDescent="0.3">
      <c r="A20" s="118"/>
      <c r="B20" s="18"/>
      <c r="C20" s="18"/>
      <c r="D20" s="18"/>
      <c r="E20" s="18"/>
      <c r="F20" s="120"/>
      <c r="G20" s="21"/>
      <c r="H20" s="18"/>
      <c r="I20" s="18"/>
      <c r="J20" s="18"/>
      <c r="K20" s="19" t="str">
        <f t="shared" si="0"/>
        <v/>
      </c>
      <c r="L20" s="20"/>
      <c r="M20" s="40" t="str">
        <f t="shared" si="1"/>
        <v/>
      </c>
      <c r="N20" s="46" t="str">
        <f>IF(A20="","",VLOOKUP(A20,dane!A$28:B$41,2,0))</f>
        <v/>
      </c>
      <c r="O20" s="47" t="str">
        <f>IF(B20="","",VLOOKUP(B20,dane!A$44:B$56,2,0))</f>
        <v/>
      </c>
      <c r="P20" s="46" t="str">
        <f>IF(C20="","",VLOOKUP(C20,dane!A$60:B$177,2,0))</f>
        <v/>
      </c>
      <c r="Q20" s="46" t="str">
        <f>IF(D20="","",VLOOKUP(D20,dane!A$186:B$196,2,0))</f>
        <v/>
      </c>
      <c r="R20" s="46" t="str">
        <f>IF(E20="","",VLOOKUP(E20,dane!A$180:B$183,2,0))</f>
        <v/>
      </c>
      <c r="S20" s="48" t="str">
        <f t="shared" si="2"/>
        <v/>
      </c>
      <c r="T20" s="46" t="str">
        <f t="shared" si="4"/>
        <v/>
      </c>
      <c r="U20" s="165" t="str">
        <f t="shared" si="3"/>
        <v/>
      </c>
      <c r="V20" s="166"/>
      <c r="W20" s="61"/>
      <c r="X20" s="61"/>
      <c r="Y20" s="67"/>
    </row>
    <row r="21" spans="1:25" ht="39" customHeight="1" thickBot="1" x14ac:dyDescent="0.3">
      <c r="A21" s="118"/>
      <c r="B21" s="18"/>
      <c r="C21" s="18"/>
      <c r="D21" s="18"/>
      <c r="E21" s="18"/>
      <c r="F21" s="120"/>
      <c r="G21" s="21"/>
      <c r="H21" s="18"/>
      <c r="I21" s="18"/>
      <c r="J21" s="18"/>
      <c r="K21" s="19" t="str">
        <f t="shared" si="0"/>
        <v/>
      </c>
      <c r="L21" s="20"/>
      <c r="M21" s="40" t="str">
        <f t="shared" si="1"/>
        <v/>
      </c>
      <c r="N21" s="46" t="str">
        <f>IF(A21="","",VLOOKUP(A21,dane!A$28:B$41,2,0))</f>
        <v/>
      </c>
      <c r="O21" s="47" t="str">
        <f>IF(B21="","",VLOOKUP(B21,dane!A$44:B$56,2,0))</f>
        <v/>
      </c>
      <c r="P21" s="46" t="str">
        <f>IF(C21="","",VLOOKUP(C21,dane!A$60:B$177,2,0))</f>
        <v/>
      </c>
      <c r="Q21" s="46" t="str">
        <f>IF(D21="","",VLOOKUP(D21,dane!A$186:B$196,2,0))</f>
        <v/>
      </c>
      <c r="R21" s="46" t="str">
        <f>IF(E21="","",VLOOKUP(E21,dane!A$180:B$183,2,0))</f>
        <v/>
      </c>
      <c r="S21" s="48" t="str">
        <f t="shared" si="2"/>
        <v/>
      </c>
      <c r="T21" s="46" t="str">
        <f t="shared" si="4"/>
        <v/>
      </c>
      <c r="U21" s="165" t="str">
        <f t="shared" si="3"/>
        <v/>
      </c>
      <c r="V21" s="166"/>
      <c r="W21" s="61"/>
      <c r="X21" s="61"/>
      <c r="Y21" s="67"/>
    </row>
    <row r="22" spans="1:25" ht="39" customHeight="1" thickBot="1" x14ac:dyDescent="0.3">
      <c r="A22" s="118"/>
      <c r="B22" s="18"/>
      <c r="C22" s="18"/>
      <c r="D22" s="18"/>
      <c r="E22" s="18"/>
      <c r="F22" s="120"/>
      <c r="G22" s="21"/>
      <c r="H22" s="18"/>
      <c r="I22" s="18"/>
      <c r="J22" s="18"/>
      <c r="K22" s="19" t="str">
        <f t="shared" si="0"/>
        <v/>
      </c>
      <c r="L22" s="20"/>
      <c r="M22" s="40" t="str">
        <f t="shared" si="1"/>
        <v/>
      </c>
      <c r="N22" s="46" t="str">
        <f>IF(A22="","",VLOOKUP(A22,dane!A$28:B$41,2,0))</f>
        <v/>
      </c>
      <c r="O22" s="47" t="str">
        <f>IF(B22="","",VLOOKUP(B22,dane!A$44:B$56,2,0))</f>
        <v/>
      </c>
      <c r="P22" s="46" t="str">
        <f>IF(C22="","",VLOOKUP(C22,dane!A$60:B$177,2,0))</f>
        <v/>
      </c>
      <c r="Q22" s="46" t="str">
        <f>IF(D22="","",VLOOKUP(D22,dane!A$186:B$196,2,0))</f>
        <v/>
      </c>
      <c r="R22" s="46" t="str">
        <f>IF(E22="","",VLOOKUP(E22,dane!A$180:B$183,2,0))</f>
        <v/>
      </c>
      <c r="S22" s="48" t="str">
        <f t="shared" si="2"/>
        <v/>
      </c>
      <c r="T22" s="46" t="str">
        <f t="shared" si="4"/>
        <v/>
      </c>
      <c r="U22" s="165" t="str">
        <f t="shared" si="3"/>
        <v/>
      </c>
      <c r="V22" s="166"/>
      <c r="W22" s="61"/>
      <c r="X22" s="61"/>
      <c r="Y22" s="67"/>
    </row>
    <row r="23" spans="1:25" ht="39" customHeight="1" thickBot="1" x14ac:dyDescent="0.3">
      <c r="A23" s="118"/>
      <c r="B23" s="18"/>
      <c r="C23" s="18"/>
      <c r="D23" s="18"/>
      <c r="E23" s="18"/>
      <c r="F23" s="120"/>
      <c r="G23" s="21"/>
      <c r="H23" s="18"/>
      <c r="I23" s="18"/>
      <c r="J23" s="18"/>
      <c r="K23" s="19" t="str">
        <f t="shared" si="0"/>
        <v/>
      </c>
      <c r="L23" s="20"/>
      <c r="M23" s="40" t="str">
        <f t="shared" si="1"/>
        <v/>
      </c>
      <c r="N23" s="46" t="str">
        <f>IF(A23="","",VLOOKUP(A23,dane!A$28:B$41,2,0))</f>
        <v/>
      </c>
      <c r="O23" s="47" t="str">
        <f>IF(B23="","",VLOOKUP(B23,dane!A$44:B$56,2,0))</f>
        <v/>
      </c>
      <c r="P23" s="46" t="str">
        <f>IF(C23="","",VLOOKUP(C23,dane!A$60:B$177,2,0))</f>
        <v/>
      </c>
      <c r="Q23" s="46" t="str">
        <f>IF(D23="","",VLOOKUP(D23,dane!A$186:B$196,2,0))</f>
        <v/>
      </c>
      <c r="R23" s="46" t="str">
        <f>IF(E23="","",VLOOKUP(E23,dane!A$180:B$183,2,0))</f>
        <v/>
      </c>
      <c r="S23" s="48" t="str">
        <f t="shared" si="2"/>
        <v/>
      </c>
      <c r="T23" s="46" t="str">
        <f t="shared" si="4"/>
        <v/>
      </c>
      <c r="U23" s="165" t="str">
        <f t="shared" si="3"/>
        <v/>
      </c>
      <c r="V23" s="166"/>
      <c r="W23" s="61"/>
      <c r="X23" s="61"/>
      <c r="Y23" s="67"/>
    </row>
    <row r="24" spans="1:25" ht="39" customHeight="1" thickBot="1" x14ac:dyDescent="0.3">
      <c r="A24" s="118"/>
      <c r="B24" s="18"/>
      <c r="C24" s="18"/>
      <c r="D24" s="18"/>
      <c r="E24" s="18"/>
      <c r="F24" s="120"/>
      <c r="G24" s="21"/>
      <c r="H24" s="18"/>
      <c r="I24" s="18"/>
      <c r="J24" s="18"/>
      <c r="K24" s="19" t="str">
        <f t="shared" si="0"/>
        <v/>
      </c>
      <c r="L24" s="20"/>
      <c r="M24" s="40" t="str">
        <f t="shared" si="1"/>
        <v/>
      </c>
      <c r="N24" s="46" t="str">
        <f>IF(A24="","",VLOOKUP(A24,dane!A$28:B$41,2,0))</f>
        <v/>
      </c>
      <c r="O24" s="47" t="str">
        <f>IF(B24="","",VLOOKUP(B24,dane!A$44:B$56,2,0))</f>
        <v/>
      </c>
      <c r="P24" s="46" t="str">
        <f>IF(C24="","",VLOOKUP(C24,dane!A$60:B$177,2,0))</f>
        <v/>
      </c>
      <c r="Q24" s="46" t="str">
        <f>IF(D24="","",VLOOKUP(D24,dane!A$186:B$196,2,0))</f>
        <v/>
      </c>
      <c r="R24" s="46" t="str">
        <f>IF(E24="","",VLOOKUP(E24,dane!A$180:B$183,2,0))</f>
        <v/>
      </c>
      <c r="S24" s="48" t="str">
        <f t="shared" si="2"/>
        <v/>
      </c>
      <c r="T24" s="46" t="str">
        <f t="shared" si="4"/>
        <v/>
      </c>
      <c r="U24" s="165" t="str">
        <f t="shared" si="3"/>
        <v/>
      </c>
      <c r="V24" s="166"/>
      <c r="W24" s="61"/>
      <c r="X24" s="61"/>
      <c r="Y24" s="67"/>
    </row>
    <row r="25" spans="1:25" ht="27" customHeight="1" thickBot="1" x14ac:dyDescent="0.3">
      <c r="G25" s="68"/>
      <c r="H25" s="68"/>
      <c r="I25" s="68"/>
      <c r="L25" s="69" t="s">
        <v>129</v>
      </c>
      <c r="M25" s="70">
        <f>SUM(M14:M24)</f>
        <v>0</v>
      </c>
      <c r="N25" s="71"/>
      <c r="O25" s="71"/>
      <c r="P25" s="71"/>
      <c r="Q25" s="71"/>
      <c r="R25" s="71"/>
      <c r="S25" s="72"/>
      <c r="T25" s="71"/>
      <c r="U25" s="176">
        <f>SUM(U14:V24)</f>
        <v>0</v>
      </c>
      <c r="V25" s="177"/>
      <c r="W25" s="71"/>
      <c r="X25" s="71"/>
      <c r="Y25" s="71"/>
    </row>
    <row r="26" spans="1:25" x14ac:dyDescent="0.25"/>
    <row r="27" spans="1:25" ht="12.75" customHeight="1" x14ac:dyDescent="0.25"/>
    <row r="28" spans="1:25" x14ac:dyDescent="0.25"/>
    <row r="29" spans="1:25" x14ac:dyDescent="0.25"/>
    <row r="30" spans="1:25" x14ac:dyDescent="0.25">
      <c r="A30" s="54"/>
      <c r="B30" s="174" t="s">
        <v>134</v>
      </c>
      <c r="C30" s="174"/>
      <c r="D30" s="54"/>
      <c r="E30" s="54"/>
      <c r="F30" s="54"/>
      <c r="G30" s="54"/>
      <c r="H30" s="174" t="s">
        <v>12</v>
      </c>
      <c r="I30" s="174"/>
      <c r="J30" s="174"/>
      <c r="K30" s="174"/>
      <c r="L30" s="174"/>
      <c r="M30" s="174"/>
      <c r="N30" s="174"/>
      <c r="O30" s="174"/>
      <c r="P30" s="174"/>
      <c r="Q30" s="174"/>
      <c r="T30" s="167"/>
      <c r="U30" s="167"/>
      <c r="V30" s="167"/>
    </row>
    <row r="31" spans="1:25" x14ac:dyDescent="0.25">
      <c r="A31" s="54"/>
      <c r="B31" s="182" t="s">
        <v>141</v>
      </c>
      <c r="C31" s="182"/>
      <c r="D31" s="74"/>
      <c r="E31" s="74"/>
      <c r="F31" s="74"/>
      <c r="G31" s="54"/>
      <c r="H31" s="121" t="s">
        <v>130</v>
      </c>
      <c r="I31" s="121"/>
      <c r="J31" s="121"/>
      <c r="K31" s="121"/>
      <c r="L31" s="121"/>
      <c r="M31" s="121"/>
      <c r="N31" s="121"/>
      <c r="O31" s="121"/>
      <c r="P31" s="121"/>
      <c r="Q31" s="121"/>
      <c r="V31" s="175"/>
      <c r="W31" s="175"/>
      <c r="X31" s="175"/>
    </row>
    <row r="32" spans="1:25" x14ac:dyDescent="0.25">
      <c r="A32" s="54"/>
      <c r="B32" s="182"/>
      <c r="C32" s="182"/>
      <c r="D32" s="74"/>
      <c r="E32" s="74"/>
      <c r="F32" s="74"/>
      <c r="G32" s="75"/>
      <c r="H32" s="121"/>
      <c r="I32" s="121"/>
      <c r="J32" s="121"/>
      <c r="K32" s="121"/>
      <c r="L32" s="121"/>
      <c r="M32" s="121"/>
      <c r="N32" s="121"/>
      <c r="O32" s="121"/>
      <c r="P32" s="121"/>
      <c r="Q32" s="121"/>
    </row>
    <row r="33" spans="1:24" x14ac:dyDescent="0.25">
      <c r="A33" s="54"/>
      <c r="B33" s="76"/>
      <c r="C33" s="76"/>
      <c r="D33" s="74"/>
      <c r="E33" s="74"/>
      <c r="F33" s="74"/>
      <c r="G33" s="75"/>
      <c r="H33" s="77"/>
      <c r="I33" s="77"/>
      <c r="J33" s="77"/>
      <c r="K33" s="77"/>
      <c r="L33" s="77"/>
      <c r="M33" s="77"/>
      <c r="N33" s="77"/>
      <c r="O33" s="77"/>
      <c r="P33" s="77"/>
      <c r="Q33" s="77"/>
    </row>
    <row r="34" spans="1:24" x14ac:dyDescent="0.25">
      <c r="T34" s="68"/>
    </row>
    <row r="35" spans="1:24" ht="18" x14ac:dyDescent="0.25">
      <c r="A35" s="183"/>
      <c r="B35" s="183"/>
      <c r="C35" s="183"/>
      <c r="M35" s="57" t="s">
        <v>131</v>
      </c>
      <c r="O35" s="57"/>
      <c r="P35" s="184">
        <f ca="1">TODAY()</f>
        <v>45559</v>
      </c>
      <c r="Q35" s="184"/>
      <c r="R35" s="184"/>
      <c r="S35" s="184"/>
      <c r="T35" s="184"/>
      <c r="U35" s="184"/>
      <c r="V35" s="184"/>
    </row>
    <row r="36" spans="1:24" ht="14.25" customHeight="1" x14ac:dyDescent="0.25">
      <c r="N36" s="57"/>
      <c r="O36" s="57"/>
      <c r="P36" s="79"/>
      <c r="Q36" s="79"/>
      <c r="R36" s="80"/>
      <c r="S36" s="81"/>
      <c r="T36" s="80"/>
      <c r="U36" s="80"/>
      <c r="V36" s="80"/>
    </row>
    <row r="37" spans="1:24" ht="14.25" customHeight="1" x14ac:dyDescent="0.25">
      <c r="N37" s="57"/>
      <c r="O37" s="57"/>
      <c r="P37" s="79"/>
      <c r="Q37" s="79"/>
      <c r="R37" s="80"/>
      <c r="S37" s="81"/>
      <c r="T37" s="80"/>
      <c r="U37" s="80"/>
      <c r="V37" s="80"/>
    </row>
    <row r="38" spans="1:24" ht="18" x14ac:dyDescent="0.25">
      <c r="A38" s="68" t="str">
        <f>A7</f>
        <v xml:space="preserve">Pan/i </v>
      </c>
      <c r="B38" s="185">
        <f>$B$7</f>
        <v>0</v>
      </c>
      <c r="C38" s="185"/>
      <c r="D38" s="185" t="str">
        <f>$D$7</f>
        <v>X Y</v>
      </c>
      <c r="E38" s="185"/>
      <c r="F38" s="185"/>
      <c r="G38" s="185"/>
      <c r="H38" s="185"/>
      <c r="I38" s="185"/>
      <c r="J38" s="185"/>
    </row>
    <row r="39" spans="1:24" x14ac:dyDescent="0.25">
      <c r="B39" s="186" t="s">
        <v>343</v>
      </c>
      <c r="C39" s="186"/>
      <c r="D39" s="186" t="s">
        <v>368</v>
      </c>
      <c r="E39" s="186"/>
      <c r="F39" s="186"/>
      <c r="G39" s="186"/>
      <c r="H39" s="186"/>
      <c r="I39" s="186"/>
      <c r="J39" s="186"/>
    </row>
    <row r="40" spans="1:24" s="64" customFormat="1" ht="20.25" x14ac:dyDescent="0.25">
      <c r="A40" s="55" t="str">
        <f>A10</f>
        <v>Informuję, że w roku akademickim 2024/2025 przewiduje się dla Pana/Pani prowadzenie zajęć dydaktycznych w następującym wymiarze:</v>
      </c>
      <c r="S40" s="65"/>
    </row>
    <row r="41" spans="1:24" s="82" customFormat="1" ht="14.25" x14ac:dyDescent="0.25">
      <c r="S41" s="83"/>
    </row>
    <row r="42" spans="1:24" s="54" customFormat="1" ht="18.75" thickBot="1" x14ac:dyDescent="0.3">
      <c r="A42" s="188" t="s">
        <v>14</v>
      </c>
      <c r="B42" s="188"/>
      <c r="C42" s="188"/>
      <c r="S42" s="58"/>
    </row>
    <row r="43" spans="1:24" s="66" customFormat="1" ht="114.75" customHeight="1" thickBot="1" x14ac:dyDescent="0.3">
      <c r="A43" s="2" t="s">
        <v>6</v>
      </c>
      <c r="B43" s="5" t="s">
        <v>154</v>
      </c>
      <c r="C43" s="5" t="s">
        <v>2</v>
      </c>
      <c r="D43" s="2" t="str">
        <f>D13</f>
        <v>Forma studiów                                                 (stacjonarne, niestacjonarne,  podyplomowe, staż, kurs przygotowawczy, kurs konsultacyjny)</v>
      </c>
      <c r="E43" s="117" t="s">
        <v>127</v>
      </c>
      <c r="F43" s="117" t="s">
        <v>3</v>
      </c>
      <c r="G43" s="5" t="s">
        <v>4</v>
      </c>
      <c r="H43" s="117" t="s">
        <v>7</v>
      </c>
      <c r="I43" s="2" t="s">
        <v>8</v>
      </c>
      <c r="J43" s="2" t="s">
        <v>156</v>
      </c>
      <c r="K43" s="116" t="s">
        <v>341</v>
      </c>
      <c r="L43" s="51" t="s">
        <v>155</v>
      </c>
      <c r="M43" s="6" t="s">
        <v>345</v>
      </c>
      <c r="N43" s="192" t="s">
        <v>132</v>
      </c>
      <c r="O43" s="193"/>
      <c r="P43" s="178" t="s">
        <v>10</v>
      </c>
      <c r="Q43" s="180"/>
      <c r="R43" s="178" t="s">
        <v>128</v>
      </c>
      <c r="S43" s="179"/>
      <c r="T43" s="179"/>
      <c r="U43" s="179"/>
      <c r="V43" s="179"/>
      <c r="W43" s="179"/>
      <c r="X43" s="180"/>
    </row>
    <row r="44" spans="1:24" ht="39.75" customHeight="1" thickBot="1" x14ac:dyDescent="0.3">
      <c r="A44" s="18"/>
      <c r="B44" s="18"/>
      <c r="C44" s="18"/>
      <c r="D44" s="18"/>
      <c r="E44" s="18"/>
      <c r="F44" s="18"/>
      <c r="G44" s="21"/>
      <c r="H44" s="18"/>
      <c r="I44" s="3"/>
      <c r="J44" s="3"/>
      <c r="K44" s="7" t="str">
        <f>IF(OR(D44="niestacjonarne",D44="podyplomowe",D14="stacjonarne pb"),"-",IF(B44="","",I44*J44))</f>
        <v/>
      </c>
      <c r="L44" s="4"/>
      <c r="M44" s="8" t="b">
        <f>IF(OR(D44="STACJONARNE",D44="WSPÓLNE WYKŁADY STUDENTÓW",D44="ZAJĘCIA WSPÓLNE W RAMACH WYDZIAŁU",D44="MSP/ASP",D44="STAŻ ART.",D44="DOKTORANCKIE",D44="Szkoła Doktorska",D44=" PS Twórca Muzyki",D44="PS Teorii Tańca",D44=" PS Teorii Muzyki",D44="PS Menedżer Muzyki",D44="PS Strojenia i Regulacji Fortepianu",D44="PS Dyrygentury Orkiestr Dętych",D44="PS Coaching wokalny dla pianistów",D44="PS w zakresie gry na akordeonie",D44="PS w zakresie gry na fortepianie",D44="PS w zakresie gry na klawesynie",D44="PS W ZAKRESIE GRU W KWARTECIE SMYCZKOWYM",D44="PS w zakresie gry na organach",D44="PS w zakresie gry na rogu",D44="PS w zakresie gry na skrzypcach",D44="PS w zakresie gry na altówce",D44="PS w zakresie gry na flecie",D44="PS w zakresie gry na klarnecie",D44="PS w zakresie gry na kontrabasie",D44="PS w zakresie gry na saksofonie",D44="PS w zakresie gry na wiolonczeli",D44="PS w zakresie gry na perkusji",D44="PS w zakresie śpiewu solowego",D44="PS w zakresie śpiewu ansamblowego",D44="kurs przygotowawczy",D44="kurs konsultacyjny"),K44*L44,(IF(OR(D44="PODYPLOMOWE",D44="NIESTACJONARNE"),I44*J44)))</f>
        <v>0</v>
      </c>
      <c r="N44" s="163"/>
      <c r="O44" s="164"/>
      <c r="P44" s="171">
        <f>IF(M44="","",M44*N44)</f>
        <v>0</v>
      </c>
      <c r="Q44" s="171"/>
      <c r="R44" s="49" t="str">
        <f>IF(A44="","",VLOOKUP(A44,dane!$A$28:B$41,2,0))</f>
        <v/>
      </c>
      <c r="S44" s="50" t="str">
        <f>IF(B44="","",VLOOKUP(B44,dane!$A$44:B$56,2,0))</f>
        <v/>
      </c>
      <c r="T44" s="49" t="str">
        <f>IF(C44="","",VLOOKUP(C44,dane!$A$60:B$177,2,0))</f>
        <v/>
      </c>
      <c r="U44" s="49" t="str">
        <f>IF(D44="","",VLOOKUP(D44,dane!$A$186:$B$196,2,0))</f>
        <v/>
      </c>
      <c r="V44" s="49" t="str">
        <f>IF(E44="","",VLOOKUP(E44,dane!A$180:B$183,2,0))</f>
        <v/>
      </c>
      <c r="W44" s="49" t="str">
        <f>IF(F44="","",F44)</f>
        <v/>
      </c>
      <c r="X44" s="49" t="str">
        <f>IF(G44="","",IF(D44="STAŻ ART.","0",IF(D44="STACJONARNE","3",IF(D44="NIESTACJONARNE","3",IF(D44="PODYPLOMOWE","0",IF(D44="PODYPLOMOWE FILIA","0",IF(D44="DOKTORANCKIE","3",IF(D44="PS Twórca Muzyki","0",IF(D44="PS Teorii Tańca","7",IF(D44="PS Teorii Muzyki ","4",IF(D44="PS Menedżer Muzyki ","9",IF(D44="PS Strojenia i Regulacji Fortepianu","1",IF(D44="PS Dyrygentury Orkiestr Dętych","2",IF(D44="PS Coaching wokalny dla pianistów","1",IF(D44="WSPÓLNE WYKŁADY STUDENTÓW","4",IF(D44="ZAJĘCIA WSPÓLNE W RAMACH WYDZIAŁU","2",))))))))))))))))</f>
        <v/>
      </c>
    </row>
    <row r="45" spans="1:24" ht="39.75" customHeight="1" thickBot="1" x14ac:dyDescent="0.3">
      <c r="A45" s="18"/>
      <c r="B45" s="18"/>
      <c r="C45" s="18"/>
      <c r="D45" s="18"/>
      <c r="E45" s="18"/>
      <c r="F45" s="18"/>
      <c r="G45" s="21"/>
      <c r="H45" s="18"/>
      <c r="I45" s="3"/>
      <c r="J45" s="3"/>
      <c r="K45" s="7" t="str">
        <f t="shared" ref="K45:K53" si="5">IF(OR(D45="niestacjonarne",D45="podyplomowe",D15="stacjonarne pb"),"-",IF(D45="","",I45*J45))</f>
        <v/>
      </c>
      <c r="L45" s="4"/>
      <c r="M45" s="8" t="b">
        <f t="shared" ref="M45:M53" si="6">IF(OR(D45="STACJONARNE",D45="WSPÓLNE WYKŁADY STUDENTÓW",D45="ZAJĘCIA WSPÓLNE W RAMACH WYDZIAŁU",D45="MSP/ASP",D45="STAŻ ART.",D45="DOKTORANCKIE",D45=" PS Twórca Muzyki",D45="PS Teorii Tańca",D45=" PS Teorii Muzyki",D45="PS Menedżer Muzyki",D45="PS Strojenia i Regulacji Fortepianu",D45="PS Dyrygentury Orkiestr Dętych",D45="PS Coaching wokalny dla pianistów",D45="PS w zakresie gry na akordeonie",D45="PS w zakresie gry na fortepianie",D45="PS w zakresie gry na klawesynie",D45="PS W ZAKRESIE GRU W KWARTECIE SMYCZKOWYM",D45="PS w zakresie gry na organach",D45="PS w zakresie gry na rogu",D45="PS w zakresie gry na skrzypcach",D45="PS w zakresie gry na altówce",D45="PS w zakresie gry na flecie",D45="PS w zakresie gry na klarnecie",D45="PS w zakresie gry na kontrabasie",D45="PS w zakresie gry na saksofonie",D45="PS w zakresie gry na wiolonczeli",D45="PS w zakresie gry na perkusji",D45="PS w zakresie śpiewu solowego",D45="PS w zakresie śpiewu ansamblowego",D45="kurs przygotowawczy",D45="kurs konsultacyjny"),K45*L45,(IF(OR(D45="PODYPLOMOWE",D45="NIESTACJONARNE"),I45*J45)))</f>
        <v>0</v>
      </c>
      <c r="N45" s="163"/>
      <c r="O45" s="164"/>
      <c r="P45" s="171">
        <f t="shared" ref="P45:P53" si="7">IF(M45="","",M45*N45)</f>
        <v>0</v>
      </c>
      <c r="Q45" s="171"/>
      <c r="R45" s="49" t="str">
        <f>IF(A45="","",VLOOKUP(A45,dane!$A$28:B$41,2,0))</f>
        <v/>
      </c>
      <c r="S45" s="50" t="str">
        <f>IF(B45="","",VLOOKUP(B45,dane!$A$44:B$56,2,0))</f>
        <v/>
      </c>
      <c r="T45" s="49" t="str">
        <f>IF(C45="","",VLOOKUP(C45,dane!$A$60:B$177,2,0))</f>
        <v/>
      </c>
      <c r="U45" s="49" t="str">
        <f>IF(D45="","",VLOOKUP(D45,dane!$A$186:$B$196,2,0))</f>
        <v/>
      </c>
      <c r="V45" s="49" t="str">
        <f>IF(E45="","",VLOOKUP(E45,dane!A$180:B$183,2,0))</f>
        <v/>
      </c>
      <c r="W45" s="49" t="str">
        <f t="shared" ref="W45:W53" si="8">IF(F45="","",F45)</f>
        <v/>
      </c>
      <c r="X45" s="49" t="str">
        <f t="shared" ref="X45:X53" si="9">IF(G45="","",IF(D45="STAŻ ART.","0",IF(D45="STACJONARNE","3",IF(D45="NIESTACJONARNE","3",IF(D45="PODYPLOMOWE","0",IF(D45="PODYPLOMOWE FILIA","0",IF(D45="DOKTORANCKIE","3",IF(D45="PS Twórca Muzyki","0",IF(D45="PS Teorii Tańca","7",IF(D45="PS Teorii Muzyki ","4",IF(D45="PS Menedżer Muzyki ","9",IF(D45="PS Strojenia i Regulacji Fortepianu","1",IF(D45="PS Dyrygentury Orkiestr Dętych","2",IF(D45="PS Coaching wokalny dla pianistów","1",IF(D45="WSPÓLNE WYKŁADY STUDENTÓW","4",IF(D45="ZAJĘCIA WSPÓLNE W RAMACH WYDZIAŁU","2",))))))))))))))))</f>
        <v/>
      </c>
    </row>
    <row r="46" spans="1:24" ht="39.75" customHeight="1" thickBot="1" x14ac:dyDescent="0.3">
      <c r="A46" s="18"/>
      <c r="B46" s="18"/>
      <c r="C46" s="18"/>
      <c r="D46" s="18"/>
      <c r="E46" s="18"/>
      <c r="F46" s="18"/>
      <c r="G46" s="21"/>
      <c r="H46" s="18"/>
      <c r="I46" s="3"/>
      <c r="J46" s="3"/>
      <c r="K46" s="7" t="str">
        <f>IF(OR(D46="niestacjonarne",D46="podyplomowe",D16="stacjonarne pb"),"-",IF(B46="","",I46*J46))</f>
        <v/>
      </c>
      <c r="L46" s="4"/>
      <c r="M46" s="8" t="b">
        <f t="shared" si="6"/>
        <v>0</v>
      </c>
      <c r="N46" s="163"/>
      <c r="O46" s="164"/>
      <c r="P46" s="171">
        <f t="shared" si="7"/>
        <v>0</v>
      </c>
      <c r="Q46" s="171"/>
      <c r="R46" s="49" t="str">
        <f>IF(A46="","",VLOOKUP(A46,dane!$A$28:B$41,2,0))</f>
        <v/>
      </c>
      <c r="S46" s="50" t="str">
        <f>IF(B46="","",VLOOKUP(B46,dane!$A$44:B$56,2,0))</f>
        <v/>
      </c>
      <c r="T46" s="49" t="str">
        <f>IF(C46="","",VLOOKUP(C46,dane!$A$60:B$177,2,0))</f>
        <v/>
      </c>
      <c r="U46" s="49" t="str">
        <f>IF(D46="","",VLOOKUP(D46,dane!$A$186:$B$196,2,0))</f>
        <v/>
      </c>
      <c r="V46" s="49" t="str">
        <f>IF(E46="","",VLOOKUP(E46,dane!A$180:B$183,2,0))</f>
        <v/>
      </c>
      <c r="W46" s="49" t="str">
        <f t="shared" si="8"/>
        <v/>
      </c>
      <c r="X46" s="49" t="str">
        <f t="shared" si="9"/>
        <v/>
      </c>
    </row>
    <row r="47" spans="1:24" ht="39.75" customHeight="1" thickBot="1" x14ac:dyDescent="0.3">
      <c r="A47" s="18"/>
      <c r="B47" s="18"/>
      <c r="C47" s="18"/>
      <c r="D47" s="18"/>
      <c r="E47" s="18"/>
      <c r="F47" s="18"/>
      <c r="G47" s="21"/>
      <c r="H47" s="18"/>
      <c r="I47" s="3"/>
      <c r="J47" s="3"/>
      <c r="K47" s="7" t="str">
        <f t="shared" si="5"/>
        <v/>
      </c>
      <c r="L47" s="4"/>
      <c r="M47" s="8" t="b">
        <f t="shared" si="6"/>
        <v>0</v>
      </c>
      <c r="N47" s="163"/>
      <c r="O47" s="164"/>
      <c r="P47" s="171">
        <f t="shared" si="7"/>
        <v>0</v>
      </c>
      <c r="Q47" s="171"/>
      <c r="R47" s="49" t="str">
        <f>IF(A47="","",VLOOKUP(A47,dane!$A$28:B$41,2,0))</f>
        <v/>
      </c>
      <c r="S47" s="50" t="str">
        <f>IF(B47="","",VLOOKUP(B47,dane!$A$44:B$56,2,0))</f>
        <v/>
      </c>
      <c r="T47" s="49" t="str">
        <f>IF(C47="","",VLOOKUP(C47,dane!$A$60:B$177,2,0))</f>
        <v/>
      </c>
      <c r="U47" s="49" t="str">
        <f>IF(D47="","",VLOOKUP(D47,dane!$A$186:$B$196,2,0))</f>
        <v/>
      </c>
      <c r="V47" s="49" t="str">
        <f>IF(E47="","",VLOOKUP(E47,dane!A$180:B$183,2,0))</f>
        <v/>
      </c>
      <c r="W47" s="49" t="str">
        <f t="shared" si="8"/>
        <v/>
      </c>
      <c r="X47" s="49" t="str">
        <f t="shared" si="9"/>
        <v/>
      </c>
    </row>
    <row r="48" spans="1:24" ht="39.75" customHeight="1" thickBot="1" x14ac:dyDescent="0.3">
      <c r="A48" s="18"/>
      <c r="B48" s="18"/>
      <c r="C48" s="18"/>
      <c r="D48" s="18"/>
      <c r="E48" s="18"/>
      <c r="F48" s="18"/>
      <c r="G48" s="21"/>
      <c r="H48" s="18"/>
      <c r="I48" s="3"/>
      <c r="J48" s="3"/>
      <c r="K48" s="7" t="str">
        <f t="shared" si="5"/>
        <v/>
      </c>
      <c r="L48" s="4"/>
      <c r="M48" s="8" t="b">
        <f t="shared" si="6"/>
        <v>0</v>
      </c>
      <c r="N48" s="163"/>
      <c r="O48" s="164"/>
      <c r="P48" s="171">
        <f t="shared" si="7"/>
        <v>0</v>
      </c>
      <c r="Q48" s="171"/>
      <c r="R48" s="49" t="str">
        <f>IF(A48="","",VLOOKUP(A48,dane!$A$28:B$41,2,0))</f>
        <v/>
      </c>
      <c r="S48" s="50" t="str">
        <f>IF(B48="","",VLOOKUP(B48,dane!$A$44:B$56,2,0))</f>
        <v/>
      </c>
      <c r="T48" s="49" t="str">
        <f>IF(C48="","",VLOOKUP(C48,dane!$A$60:B$177,2,0))</f>
        <v/>
      </c>
      <c r="U48" s="49" t="str">
        <f>IF(D48="","",VLOOKUP(D48,dane!$A$186:$B$196,2,0))</f>
        <v/>
      </c>
      <c r="V48" s="49" t="str">
        <f>IF(E48="","",VLOOKUP(E48,dane!A$180:B$183,2,0))</f>
        <v/>
      </c>
      <c r="W48" s="49" t="str">
        <f t="shared" si="8"/>
        <v/>
      </c>
      <c r="X48" s="49" t="str">
        <f t="shared" si="9"/>
        <v/>
      </c>
    </row>
    <row r="49" spans="1:24" ht="39.75" customHeight="1" thickBot="1" x14ac:dyDescent="0.3">
      <c r="A49" s="18"/>
      <c r="B49" s="18"/>
      <c r="C49" s="18"/>
      <c r="D49" s="18"/>
      <c r="E49" s="18"/>
      <c r="F49" s="18"/>
      <c r="G49" s="21"/>
      <c r="H49" s="18"/>
      <c r="I49" s="3"/>
      <c r="J49" s="3"/>
      <c r="K49" s="7" t="str">
        <f t="shared" si="5"/>
        <v/>
      </c>
      <c r="L49" s="4"/>
      <c r="M49" s="8" t="b">
        <f t="shared" si="6"/>
        <v>0</v>
      </c>
      <c r="N49" s="163"/>
      <c r="O49" s="164"/>
      <c r="P49" s="171">
        <f t="shared" si="7"/>
        <v>0</v>
      </c>
      <c r="Q49" s="171"/>
      <c r="R49" s="49" t="str">
        <f>IF(A49="","",VLOOKUP(A49,dane!$A$28:B$41,2,0))</f>
        <v/>
      </c>
      <c r="S49" s="50" t="str">
        <f>IF(B49="","",VLOOKUP(B49,dane!$A$44:B$56,2,0))</f>
        <v/>
      </c>
      <c r="T49" s="49" t="str">
        <f>IF(C49="","",VLOOKUP(C49,dane!$A$60:B$177,2,0))</f>
        <v/>
      </c>
      <c r="U49" s="49" t="str">
        <f>IF(D49="","",VLOOKUP(D49,dane!$A$186:$B$196,2,0))</f>
        <v/>
      </c>
      <c r="V49" s="49" t="str">
        <f>IF(E49="","",VLOOKUP(E49,dane!A$180:B$183,2,0))</f>
        <v/>
      </c>
      <c r="W49" s="49" t="str">
        <f t="shared" si="8"/>
        <v/>
      </c>
      <c r="X49" s="49" t="str">
        <f t="shared" si="9"/>
        <v/>
      </c>
    </row>
    <row r="50" spans="1:24" ht="39.75" customHeight="1" thickBot="1" x14ac:dyDescent="0.3">
      <c r="A50" s="18"/>
      <c r="B50" s="18"/>
      <c r="C50" s="18"/>
      <c r="D50" s="18"/>
      <c r="E50" s="18"/>
      <c r="F50" s="18"/>
      <c r="G50" s="21"/>
      <c r="H50" s="18"/>
      <c r="I50" s="3"/>
      <c r="J50" s="3"/>
      <c r="K50" s="7" t="str">
        <f t="shared" si="5"/>
        <v/>
      </c>
      <c r="L50" s="4"/>
      <c r="M50" s="8" t="b">
        <f t="shared" si="6"/>
        <v>0</v>
      </c>
      <c r="N50" s="163"/>
      <c r="O50" s="164"/>
      <c r="P50" s="171">
        <f t="shared" si="7"/>
        <v>0</v>
      </c>
      <c r="Q50" s="171"/>
      <c r="R50" s="49" t="str">
        <f>IF(A50="","",VLOOKUP(A50,dane!$A$28:B$41,2,0))</f>
        <v/>
      </c>
      <c r="S50" s="50" t="str">
        <f>IF(B50="","",VLOOKUP(B50,dane!$A$44:B$56,2,0))</f>
        <v/>
      </c>
      <c r="T50" s="49" t="str">
        <f>IF(C50="","",VLOOKUP(C50,dane!$A$60:B$177,2,0))</f>
        <v/>
      </c>
      <c r="U50" s="49" t="str">
        <f>IF(D50="","",VLOOKUP(D50,dane!$A$186:$B$196,2,0))</f>
        <v/>
      </c>
      <c r="V50" s="49" t="str">
        <f>IF(E50="","",VLOOKUP(E50,dane!A$180:B$183,2,0))</f>
        <v/>
      </c>
      <c r="W50" s="49" t="str">
        <f t="shared" si="8"/>
        <v/>
      </c>
      <c r="X50" s="49" t="str">
        <f t="shared" si="9"/>
        <v/>
      </c>
    </row>
    <row r="51" spans="1:24" ht="39.75" customHeight="1" thickBot="1" x14ac:dyDescent="0.3">
      <c r="A51" s="18"/>
      <c r="B51" s="18"/>
      <c r="C51" s="18"/>
      <c r="D51" s="18"/>
      <c r="E51" s="18"/>
      <c r="F51" s="18"/>
      <c r="G51" s="21"/>
      <c r="H51" s="18"/>
      <c r="I51" s="3"/>
      <c r="J51" s="3"/>
      <c r="K51" s="7" t="str">
        <f t="shared" si="5"/>
        <v/>
      </c>
      <c r="L51" s="4"/>
      <c r="M51" s="8" t="b">
        <f t="shared" si="6"/>
        <v>0</v>
      </c>
      <c r="N51" s="163"/>
      <c r="O51" s="164"/>
      <c r="P51" s="171">
        <f t="shared" si="7"/>
        <v>0</v>
      </c>
      <c r="Q51" s="171"/>
      <c r="R51" s="49" t="str">
        <f>IF(A51="","",VLOOKUP(A51,dane!$A$28:B$41,2,0))</f>
        <v/>
      </c>
      <c r="S51" s="50" t="str">
        <f>IF(B51="","",VLOOKUP(B51,dane!$A$44:B$56,2,0))</f>
        <v/>
      </c>
      <c r="T51" s="49" t="str">
        <f>IF(C51="","",VLOOKUP(C51,dane!$A$60:B$177,2,0))</f>
        <v/>
      </c>
      <c r="U51" s="49" t="str">
        <f>IF(D51="","",VLOOKUP(D51,dane!$A$186:$B$196,2,0))</f>
        <v/>
      </c>
      <c r="V51" s="49" t="str">
        <f>IF(E51="","",VLOOKUP(E51,dane!A$180:B$183,2,0))</f>
        <v/>
      </c>
      <c r="W51" s="49" t="str">
        <f t="shared" si="8"/>
        <v/>
      </c>
      <c r="X51" s="49" t="str">
        <f t="shared" si="9"/>
        <v/>
      </c>
    </row>
    <row r="52" spans="1:24" ht="64.5" customHeight="1" thickBot="1" x14ac:dyDescent="0.3">
      <c r="A52" s="18"/>
      <c r="B52" s="18"/>
      <c r="C52" s="18"/>
      <c r="D52" s="18"/>
      <c r="E52" s="18"/>
      <c r="F52" s="18"/>
      <c r="G52" s="21"/>
      <c r="H52" s="18"/>
      <c r="I52" s="3"/>
      <c r="J52" s="3"/>
      <c r="K52" s="7" t="str">
        <f t="shared" si="5"/>
        <v/>
      </c>
      <c r="L52" s="4"/>
      <c r="M52" s="8" t="b">
        <f t="shared" si="6"/>
        <v>0</v>
      </c>
      <c r="N52" s="163"/>
      <c r="O52" s="164"/>
      <c r="P52" s="171">
        <f t="shared" si="7"/>
        <v>0</v>
      </c>
      <c r="Q52" s="171"/>
      <c r="R52" s="49" t="str">
        <f>IF(A52="","",VLOOKUP(A52,dane!$A$28:B$41,2,0))</f>
        <v/>
      </c>
      <c r="S52" s="50" t="str">
        <f>IF(B52="","",VLOOKUP(B52,dane!$A$44:B$56,2,0))</f>
        <v/>
      </c>
      <c r="T52" s="49" t="str">
        <f>IF(C52="","",VLOOKUP(C52,dane!$A$60:B$177,2,0))</f>
        <v/>
      </c>
      <c r="U52" s="49" t="str">
        <f>IF(D52="","",VLOOKUP(D52,dane!$A$186:$B$196,2,0))</f>
        <v/>
      </c>
      <c r="V52" s="49" t="str">
        <f>IF(E52="","",VLOOKUP(E52,dane!A$180:B$183,2,0))</f>
        <v/>
      </c>
      <c r="W52" s="49" t="str">
        <f t="shared" si="8"/>
        <v/>
      </c>
      <c r="X52" s="49" t="str">
        <f t="shared" si="9"/>
        <v/>
      </c>
    </row>
    <row r="53" spans="1:24" ht="39.75" customHeight="1" thickBot="1" x14ac:dyDescent="0.3">
      <c r="A53" s="18"/>
      <c r="B53" s="18"/>
      <c r="C53" s="18"/>
      <c r="D53" s="18"/>
      <c r="E53" s="18"/>
      <c r="F53" s="18"/>
      <c r="G53" s="21"/>
      <c r="H53" s="18"/>
      <c r="I53" s="3"/>
      <c r="J53" s="3"/>
      <c r="K53" s="7" t="str">
        <f t="shared" si="5"/>
        <v/>
      </c>
      <c r="L53" s="4"/>
      <c r="M53" s="8" t="b">
        <f t="shared" si="6"/>
        <v>0</v>
      </c>
      <c r="N53" s="163"/>
      <c r="O53" s="164"/>
      <c r="P53" s="171">
        <f t="shared" si="7"/>
        <v>0</v>
      </c>
      <c r="Q53" s="171"/>
      <c r="R53" s="49" t="str">
        <f>IF(A53="","",VLOOKUP(A53,dane!$A$28:B$41,2,0))</f>
        <v/>
      </c>
      <c r="S53" s="50" t="str">
        <f>IF(B53="","",VLOOKUP(B53,dane!$A$44:B$56,2,0))</f>
        <v/>
      </c>
      <c r="T53" s="49" t="str">
        <f>IF(C53="","",VLOOKUP(C53,dane!$A$60:B$177,2,0))</f>
        <v/>
      </c>
      <c r="U53" s="49" t="str">
        <f>IF(D53="","",VLOOKUP(D53,dane!$A$186:$B$196,2,0))</f>
        <v/>
      </c>
      <c r="V53" s="49" t="str">
        <f>IF(E53="","",VLOOKUP(E53,dane!A$180:B$183,2,0))</f>
        <v/>
      </c>
      <c r="W53" s="49" t="str">
        <f t="shared" si="8"/>
        <v/>
      </c>
      <c r="X53" s="49" t="str">
        <f t="shared" si="9"/>
        <v/>
      </c>
    </row>
    <row r="54" spans="1:24" ht="18.75" customHeight="1" thickBot="1" x14ac:dyDescent="0.3">
      <c r="G54" s="68"/>
      <c r="H54" s="68"/>
      <c r="I54" s="68"/>
      <c r="J54" s="68"/>
      <c r="K54" s="68"/>
      <c r="L54" s="69" t="s">
        <v>129</v>
      </c>
      <c r="M54" s="84">
        <f>SUM(M44:M53)</f>
        <v>0</v>
      </c>
      <c r="N54" s="85"/>
      <c r="O54" s="85"/>
      <c r="P54" s="151">
        <f>SUM(P44:P53)</f>
        <v>0</v>
      </c>
      <c r="Q54" s="152"/>
      <c r="R54" s="71"/>
      <c r="S54" s="72"/>
      <c r="T54" s="71"/>
      <c r="U54" s="71"/>
      <c r="V54" s="71"/>
      <c r="W54" s="71"/>
      <c r="X54" s="71"/>
    </row>
    <row r="55" spans="1:24" s="54" customFormat="1" x14ac:dyDescent="0.25">
      <c r="S55" s="58"/>
    </row>
    <row r="56" spans="1:24" s="54" customFormat="1" ht="16.5" customHeight="1" x14ac:dyDescent="0.25">
      <c r="A56" s="86" t="s">
        <v>11</v>
      </c>
      <c r="B56" s="54" t="s">
        <v>9</v>
      </c>
      <c r="S56" s="58"/>
    </row>
    <row r="57" spans="1:24" s="54" customFormat="1" ht="16.5" customHeight="1" x14ac:dyDescent="0.25">
      <c r="A57" s="86" t="s">
        <v>11</v>
      </c>
      <c r="B57" s="54" t="s">
        <v>135</v>
      </c>
      <c r="S57" s="58"/>
    </row>
    <row r="58" spans="1:24" s="54" customFormat="1" x14ac:dyDescent="0.25">
      <c r="S58" s="58"/>
    </row>
    <row r="59" spans="1:24" s="54" customFormat="1" x14ac:dyDescent="0.25">
      <c r="E59" s="181" t="s">
        <v>364</v>
      </c>
      <c r="F59" s="181"/>
      <c r="G59" s="181"/>
      <c r="H59" s="181"/>
      <c r="S59" s="58"/>
    </row>
    <row r="60" spans="1:24" s="54" customFormat="1" ht="27.75" customHeight="1" x14ac:dyDescent="0.25">
      <c r="E60" s="181"/>
      <c r="F60" s="181"/>
      <c r="G60" s="181"/>
      <c r="H60" s="181"/>
      <c r="S60" s="58"/>
    </row>
    <row r="61" spans="1:24" s="54" customFormat="1" x14ac:dyDescent="0.25">
      <c r="S61" s="58"/>
    </row>
    <row r="62" spans="1:24" s="54" customFormat="1" x14ac:dyDescent="0.25">
      <c r="S62" s="58"/>
    </row>
    <row r="63" spans="1:24" s="54" customFormat="1" x14ac:dyDescent="0.25">
      <c r="S63" s="58"/>
    </row>
    <row r="64" spans="1:24" s="54" customFormat="1" ht="14.25" customHeight="1" x14ac:dyDescent="0.25">
      <c r="B64" s="174" t="s">
        <v>134</v>
      </c>
      <c r="C64" s="174"/>
      <c r="E64" s="174" t="s">
        <v>173</v>
      </c>
      <c r="F64" s="174"/>
      <c r="G64" s="174"/>
      <c r="H64" s="174"/>
      <c r="J64" s="174" t="s">
        <v>12</v>
      </c>
      <c r="K64" s="174"/>
      <c r="L64" s="174"/>
      <c r="M64" s="174"/>
      <c r="N64" s="174"/>
      <c r="O64" s="174"/>
      <c r="P64" s="174"/>
      <c r="Q64" s="174"/>
      <c r="R64" s="174"/>
      <c r="S64" s="174"/>
    </row>
    <row r="65" spans="1:25" s="54" customFormat="1" ht="12.75" customHeight="1" x14ac:dyDescent="0.25">
      <c r="B65" s="182" t="s">
        <v>141</v>
      </c>
      <c r="C65" s="182"/>
      <c r="D65" s="74"/>
      <c r="E65" s="74"/>
      <c r="F65" s="74"/>
      <c r="J65" s="121" t="s">
        <v>130</v>
      </c>
      <c r="K65" s="121"/>
      <c r="L65" s="121"/>
      <c r="M65" s="121"/>
      <c r="N65" s="121"/>
      <c r="O65" s="121"/>
      <c r="P65" s="121"/>
      <c r="Q65" s="121"/>
      <c r="R65" s="121"/>
      <c r="S65" s="121"/>
    </row>
    <row r="66" spans="1:25" s="54" customFormat="1" ht="25.5" customHeight="1" x14ac:dyDescent="0.25">
      <c r="B66" s="182"/>
      <c r="C66" s="182"/>
      <c r="D66" s="74"/>
      <c r="E66" s="182" t="s">
        <v>174</v>
      </c>
      <c r="F66" s="182"/>
      <c r="G66" s="182"/>
      <c r="H66" s="182"/>
      <c r="J66" s="121"/>
      <c r="K66" s="121"/>
      <c r="L66" s="121"/>
      <c r="M66" s="121"/>
      <c r="N66" s="121"/>
      <c r="O66" s="121"/>
      <c r="P66" s="121"/>
      <c r="Q66" s="121"/>
      <c r="R66" s="121"/>
      <c r="S66" s="121"/>
    </row>
    <row r="67" spans="1:25" s="54" customFormat="1" ht="15" customHeight="1" x14ac:dyDescent="0.25">
      <c r="B67" s="76"/>
      <c r="C67" s="76"/>
      <c r="D67" s="74"/>
      <c r="E67" s="74"/>
      <c r="F67" s="74"/>
      <c r="G67" s="75"/>
      <c r="H67" s="77"/>
      <c r="I67" s="77"/>
      <c r="J67" s="77"/>
      <c r="K67" s="77"/>
      <c r="L67" s="77"/>
      <c r="M67" s="77"/>
      <c r="N67" s="77"/>
      <c r="O67" s="77"/>
      <c r="Q67" s="87"/>
      <c r="R67" s="87"/>
      <c r="S67" s="58"/>
    </row>
    <row r="68" spans="1:25" s="88" customFormat="1" x14ac:dyDescent="0.25">
      <c r="O68" s="78" t="s">
        <v>162</v>
      </c>
      <c r="P68" s="147">
        <f ca="1">TODAY()</f>
        <v>45559</v>
      </c>
      <c r="Q68" s="147"/>
      <c r="R68" s="147"/>
      <c r="S68" s="114"/>
      <c r="T68" s="115" t="s">
        <v>150</v>
      </c>
    </row>
    <row r="69" spans="1:25" s="88" customFormat="1" ht="28.5" customHeight="1" x14ac:dyDescent="0.25">
      <c r="A69" s="183"/>
      <c r="B69" s="183"/>
      <c r="C69" s="183"/>
      <c r="D69" s="59"/>
      <c r="E69" s="59"/>
      <c r="F69" s="55"/>
      <c r="G69" s="55"/>
      <c r="H69" s="55"/>
      <c r="I69" s="55"/>
      <c r="J69" s="55"/>
      <c r="K69" s="57"/>
      <c r="L69" s="57"/>
      <c r="M69" s="57"/>
      <c r="N69" s="60" t="s">
        <v>131</v>
      </c>
      <c r="O69" s="184"/>
      <c r="P69" s="184"/>
      <c r="Q69" s="184"/>
      <c r="R69" s="184"/>
      <c r="S69" s="184"/>
      <c r="T69" s="184"/>
      <c r="U69" s="184"/>
      <c r="V69" s="57"/>
      <c r="W69" s="59"/>
      <c r="X69" s="59"/>
    </row>
    <row r="70" spans="1:25" s="88" customFormat="1" x14ac:dyDescent="0.25">
      <c r="A70" s="61"/>
      <c r="B70" s="61"/>
      <c r="C70" s="61"/>
      <c r="D70" s="61"/>
      <c r="E70" s="61"/>
      <c r="F70" s="54"/>
      <c r="G70" s="54"/>
      <c r="H70" s="54"/>
      <c r="I70" s="54"/>
      <c r="J70" s="54"/>
      <c r="K70" s="54"/>
      <c r="L70" s="54"/>
      <c r="M70" s="54"/>
      <c r="N70" s="61"/>
      <c r="O70" s="61"/>
      <c r="P70" s="61"/>
      <c r="Q70" s="61"/>
      <c r="R70" s="61"/>
      <c r="S70" s="62"/>
      <c r="T70" s="61"/>
      <c r="U70" s="61"/>
      <c r="V70" s="61"/>
      <c r="W70" s="61"/>
      <c r="X70" s="61"/>
    </row>
    <row r="71" spans="1:25" s="88" customFormat="1" ht="20.25" x14ac:dyDescent="0.25">
      <c r="A71" s="129" t="s">
        <v>425</v>
      </c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9"/>
      <c r="V71" s="129"/>
      <c r="W71" s="129"/>
      <c r="X71" s="129"/>
      <c r="Y71" s="129"/>
    </row>
    <row r="72" spans="1:25" s="88" customFormat="1" ht="25.5" customHeight="1" x14ac:dyDescent="0.25">
      <c r="A72" s="54"/>
      <c r="B72" s="54"/>
      <c r="C72" s="54"/>
      <c r="D72" s="54"/>
      <c r="E72" s="54"/>
      <c r="F72" s="54"/>
      <c r="G72" s="59" t="s">
        <v>136</v>
      </c>
      <c r="H72" s="136" t="s">
        <v>426</v>
      </c>
      <c r="I72" s="136"/>
      <c r="J72" s="136"/>
      <c r="K72" s="55"/>
      <c r="L72" s="59" t="s">
        <v>137</v>
      </c>
      <c r="M72" s="136" t="s">
        <v>427</v>
      </c>
      <c r="N72" s="136"/>
      <c r="O72" s="136"/>
      <c r="P72" s="136"/>
      <c r="Q72" s="136"/>
      <c r="R72" s="54"/>
      <c r="S72" s="58"/>
      <c r="T72" s="54"/>
      <c r="U72" s="54"/>
      <c r="V72" s="54"/>
      <c r="W72" s="54"/>
      <c r="X72" s="54"/>
      <c r="Y72" s="54"/>
    </row>
    <row r="73" spans="1:25" s="88" customFormat="1" x14ac:dyDescent="0.25">
      <c r="A73" s="61"/>
      <c r="B73" s="61"/>
      <c r="C73" s="61"/>
      <c r="D73" s="61"/>
      <c r="E73" s="61"/>
      <c r="F73" s="54"/>
      <c r="G73" s="54"/>
      <c r="H73" s="54"/>
      <c r="I73" s="54"/>
      <c r="J73" s="54"/>
      <c r="K73" s="54"/>
      <c r="L73" s="54"/>
      <c r="M73" s="54"/>
      <c r="N73" s="61"/>
      <c r="O73" s="61"/>
      <c r="P73" s="61"/>
      <c r="Q73" s="61"/>
      <c r="R73" s="61"/>
      <c r="S73" s="62"/>
      <c r="T73" s="61"/>
      <c r="U73" s="61"/>
      <c r="V73" s="61"/>
      <c r="W73" s="61"/>
      <c r="X73" s="61"/>
    </row>
    <row r="74" spans="1:25" s="88" customFormat="1" ht="18" x14ac:dyDescent="0.25">
      <c r="A74" s="39" t="s">
        <v>0</v>
      </c>
      <c r="B74" s="185">
        <f>B7</f>
        <v>0</v>
      </c>
      <c r="C74" s="185"/>
      <c r="D74" s="185" t="str">
        <f>D7</f>
        <v>X Y</v>
      </c>
      <c r="E74" s="185"/>
      <c r="F74" s="185"/>
      <c r="G74" s="185"/>
      <c r="H74" s="185"/>
      <c r="I74" s="185"/>
      <c r="J74" s="185"/>
      <c r="K74" s="54"/>
      <c r="L74" s="54"/>
      <c r="M74" s="54"/>
      <c r="N74" s="54"/>
      <c r="O74" s="54"/>
      <c r="P74" s="54"/>
      <c r="Q74" s="54"/>
      <c r="R74" s="54"/>
      <c r="S74" s="58"/>
      <c r="T74" s="54"/>
      <c r="U74" s="54"/>
      <c r="V74" s="54"/>
      <c r="W74" s="54"/>
      <c r="X74" s="54"/>
    </row>
    <row r="75" spans="1:25" s="88" customFormat="1" x14ac:dyDescent="0.25">
      <c r="A75" s="39"/>
      <c r="B75" s="186" t="s">
        <v>343</v>
      </c>
      <c r="C75" s="186"/>
      <c r="D75" s="186" t="s">
        <v>368</v>
      </c>
      <c r="E75" s="186"/>
      <c r="F75" s="186"/>
      <c r="G75" s="186"/>
      <c r="H75" s="186"/>
      <c r="I75" s="186"/>
      <c r="J75" s="186"/>
      <c r="K75" s="54"/>
      <c r="L75" s="54"/>
      <c r="M75" s="54"/>
      <c r="N75" s="54"/>
      <c r="O75" s="54"/>
      <c r="P75" s="54"/>
      <c r="Q75" s="54"/>
      <c r="R75" s="54"/>
      <c r="S75" s="58"/>
      <c r="T75" s="54"/>
      <c r="U75" s="54"/>
      <c r="V75" s="54"/>
      <c r="W75" s="54"/>
      <c r="X75" s="54"/>
    </row>
    <row r="76" spans="1:25" s="88" customFormat="1" x14ac:dyDescent="0.25">
      <c r="A76" s="39"/>
      <c r="B76" s="39"/>
      <c r="C76" s="63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8"/>
      <c r="T76" s="54"/>
      <c r="U76" s="54"/>
      <c r="V76" s="54"/>
      <c r="W76" s="54"/>
      <c r="X76" s="54"/>
    </row>
    <row r="77" spans="1:25" s="88" customFormat="1" ht="6" customHeight="1" x14ac:dyDescent="0.25">
      <c r="A77" s="57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5"/>
      <c r="T77" s="64"/>
      <c r="U77" s="64"/>
      <c r="V77" s="64"/>
      <c r="W77" s="64"/>
      <c r="X77" s="64"/>
    </row>
    <row r="78" spans="1:25" s="88" customFormat="1" ht="6" customHeight="1" x14ac:dyDescent="0.25">
      <c r="A78" s="64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5"/>
      <c r="T78" s="64"/>
      <c r="U78" s="64"/>
      <c r="V78" s="64"/>
      <c r="W78" s="64"/>
      <c r="X78" s="64"/>
    </row>
    <row r="79" spans="1:25" s="88" customFormat="1" ht="18.75" thickBot="1" x14ac:dyDescent="0.3">
      <c r="A79" s="188" t="s">
        <v>354</v>
      </c>
      <c r="B79" s="188"/>
      <c r="C79" s="188"/>
      <c r="D79" s="56"/>
      <c r="E79" s="56"/>
      <c r="F79" s="56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8"/>
      <c r="T79" s="54"/>
      <c r="U79" s="54"/>
      <c r="V79" s="54"/>
      <c r="W79" s="54"/>
      <c r="X79" s="54"/>
    </row>
    <row r="80" spans="1:25" s="88" customFormat="1" ht="113.25" thickBot="1" x14ac:dyDescent="0.3">
      <c r="A80" s="2" t="s">
        <v>6</v>
      </c>
      <c r="B80" s="5" t="s">
        <v>154</v>
      </c>
      <c r="C80" s="5" t="s">
        <v>2</v>
      </c>
      <c r="D80" s="2" t="s">
        <v>167</v>
      </c>
      <c r="E80" s="117" t="s">
        <v>127</v>
      </c>
      <c r="F80" s="117" t="s">
        <v>3</v>
      </c>
      <c r="G80" s="5" t="s">
        <v>347</v>
      </c>
      <c r="H80" s="117" t="s">
        <v>7</v>
      </c>
      <c r="I80" s="2" t="s">
        <v>8</v>
      </c>
      <c r="J80" s="2" t="s">
        <v>342</v>
      </c>
      <c r="K80" s="116" t="s">
        <v>341</v>
      </c>
      <c r="L80" s="51" t="s">
        <v>155</v>
      </c>
      <c r="M80" s="6" t="s">
        <v>363</v>
      </c>
      <c r="N80" s="132" t="s">
        <v>128</v>
      </c>
      <c r="O80" s="133"/>
      <c r="P80" s="133"/>
      <c r="Q80" s="133"/>
      <c r="R80" s="133"/>
      <c r="S80" s="133"/>
      <c r="T80" s="134"/>
      <c r="U80" s="189" t="s">
        <v>133</v>
      </c>
      <c r="V80" s="190"/>
      <c r="W80" s="1"/>
      <c r="X80" s="1"/>
    </row>
    <row r="81" spans="1:24" s="88" customFormat="1" ht="35.1" customHeight="1" x14ac:dyDescent="0.25">
      <c r="A81" s="52" t="str">
        <f t="shared" ref="A81:H81" si="10">IF(A14&lt;&gt;"",A14,"")</f>
        <v/>
      </c>
      <c r="B81" s="52" t="str">
        <f t="shared" si="10"/>
        <v/>
      </c>
      <c r="C81" s="52" t="str">
        <f t="shared" si="10"/>
        <v/>
      </c>
      <c r="D81" s="52" t="str">
        <f t="shared" si="10"/>
        <v/>
      </c>
      <c r="E81" s="52" t="str">
        <f t="shared" si="10"/>
        <v/>
      </c>
      <c r="F81" s="52" t="str">
        <f t="shared" si="10"/>
        <v/>
      </c>
      <c r="G81" s="53" t="str">
        <f t="shared" si="10"/>
        <v/>
      </c>
      <c r="H81" s="52" t="str">
        <f t="shared" si="10"/>
        <v/>
      </c>
      <c r="I81" s="109">
        <f t="shared" ref="I81:J91" si="11">IF(I14&lt;&gt;"",I14,0)</f>
        <v>0</v>
      </c>
      <c r="J81" s="109">
        <f t="shared" si="11"/>
        <v>0</v>
      </c>
      <c r="K81" s="110" t="str">
        <f>IF(OR(D81="niestacjonarne",D81="podyplomowe",D81="stacjonarne pb"),"-",IF(B81="","",I81*J81))</f>
        <v/>
      </c>
      <c r="L81" s="109">
        <f t="shared" ref="L81:M91" si="12">IF(L14&lt;&gt;"",L14,0)</f>
        <v>0</v>
      </c>
      <c r="M81" s="113">
        <f t="shared" si="12"/>
        <v>0</v>
      </c>
      <c r="N81" s="46" t="str">
        <f>IF(A81="","",VLOOKUP(A81,dane!A$28:B$41,2,0))</f>
        <v/>
      </c>
      <c r="O81" s="47" t="str">
        <f>IF(B81="","",VLOOKUP(B81,dane!A$44:B$56,2,0))</f>
        <v/>
      </c>
      <c r="P81" s="46" t="str">
        <f>IF(C81="","",VLOOKUP(C81,dane!A$60:B$177,2,0))</f>
        <v/>
      </c>
      <c r="Q81" s="46" t="str">
        <f>IF(D81="","",VLOOKUP(D81,dane!A$186:B$196,2,0))</f>
        <v/>
      </c>
      <c r="R81" s="46" t="str">
        <f>IF(E81="","",VLOOKUP(E81,dane!A$180:B$183,2,0))</f>
        <v/>
      </c>
      <c r="S81" s="48" t="str">
        <f>IF(F81="","",F81)</f>
        <v/>
      </c>
      <c r="T81" s="46" t="str">
        <f>IF(G81="","",IF(D81="STAŻ ART.","0",IF(D81="STACJONARNE","3",IF(D81="NIESTACJONARNE","3",IF(D81="PODYPLOMOWE","3",IF(D81="KURS PRZYGOTOWAWCZY","3",IF(D81="KURS KONSULTACYJNY","3",IF(D81="DOKTORANCKIE","3",IF(D81="PS Twórca Muzyki","0",IF(D81=" Teorii Tańca","7",IF(D81="PS Teorii Muzyki ","4",IF(D81="PS Menedżer Muzyki ","9",IF(D81="PS Strojenia i Regulacji Fortepianu","1",IF(D81="PS Dyrygentury Orkiestr Dętych","2",IF(D81="PS Coaching wokalny dla pianistów","1",IF(D81="WSPÓLNE WYKŁADY STUDENTÓW ","4",IF(D81="ZAJĘCIA MIĘDZYWYDZIAŁOWE","2",IF(D81="PS w zakresie śpiewu ansamblowego","8",IF(D81="PS w zakresie śpiewu solowego","6",IF(D81="PS w zakresie gry na perkusji","5",IF(D81="PS w zakresie gry na wiolonczeli","3",IF(D81="PS w zakresie gry na saksofonie","2",IF(D81="PS w zakresie gry na kontrabasie","1",IF(D81="PS w zakresie gry na klarnecie","0",IF(D81="PS  w zakresie gry na flecie","9",IF(D81="PS  w zakresie gry na altówce","8",IF(D81="PS w zakresie gry na skrzypcach","7",IF(D81="PS w zakresie gry na rogu","7",IF(D81="PS w zakresie gry na organach","4",IF(D81="PS w zakresie gry w kwartecie smyczkowym","0",IF(D81="PS w zakresie gry na klawesynie","1",IF(D81="PS w zakresie gry na fotrepianie","2",IF(D81="PS w zakresie gry na akordeonie","3",)))))))))))))))))))))))))))))))))</f>
        <v/>
      </c>
      <c r="U81" s="191" t="e">
        <f t="shared" ref="U81:U91" si="13">IF(M81="","",ROUND(M81/$M$25,5))</f>
        <v>#DIV/0!</v>
      </c>
      <c r="V81" s="191"/>
      <c r="W81" s="61"/>
      <c r="X81" s="61"/>
    </row>
    <row r="82" spans="1:24" s="88" customFormat="1" ht="35.1" customHeight="1" x14ac:dyDescent="0.25">
      <c r="A82" s="52" t="str">
        <f t="shared" ref="A82:H82" si="14">IF(A15&lt;&gt;"",A15,"")</f>
        <v/>
      </c>
      <c r="B82" s="52" t="str">
        <f t="shared" si="14"/>
        <v/>
      </c>
      <c r="C82" s="52" t="str">
        <f t="shared" si="14"/>
        <v/>
      </c>
      <c r="D82" s="52" t="str">
        <f t="shared" si="14"/>
        <v/>
      </c>
      <c r="E82" s="52" t="str">
        <f t="shared" si="14"/>
        <v/>
      </c>
      <c r="F82" s="52" t="str">
        <f t="shared" si="14"/>
        <v/>
      </c>
      <c r="G82" s="53" t="str">
        <f t="shared" si="14"/>
        <v/>
      </c>
      <c r="H82" s="52" t="str">
        <f t="shared" si="14"/>
        <v/>
      </c>
      <c r="I82" s="111">
        <f t="shared" si="11"/>
        <v>0</v>
      </c>
      <c r="J82" s="111">
        <f t="shared" si="11"/>
        <v>0</v>
      </c>
      <c r="K82" s="112" t="str">
        <f t="shared" ref="K82:K91" si="15">IF(OR(D82="niestacjonarne",D82="podyplomowe",D82="stacjonarne pb"),"-",IF(B82="","",I82*J82))</f>
        <v/>
      </c>
      <c r="L82" s="111">
        <f t="shared" si="12"/>
        <v>0</v>
      </c>
      <c r="M82" s="113">
        <f t="shared" si="12"/>
        <v>0</v>
      </c>
      <c r="N82" s="46" t="str">
        <f>IF(A82="","",VLOOKUP(A82,dane!A$28:B$41,2,0))</f>
        <v/>
      </c>
      <c r="O82" s="47" t="str">
        <f>IF(B82="","",VLOOKUP(B82,dane!A$44:B$56,2,0))</f>
        <v/>
      </c>
      <c r="P82" s="46" t="str">
        <f>IF(C82="","",VLOOKUP(C82,dane!A$60:B$177,2,0))</f>
        <v/>
      </c>
      <c r="Q82" s="46" t="str">
        <f>IF(D82="","",VLOOKUP(D82,dane!A$186:B$196,2,0))</f>
        <v/>
      </c>
      <c r="R82" s="46" t="str">
        <f>IF(E82="","",VLOOKUP(E82,dane!A$180:B$183,2,0))</f>
        <v/>
      </c>
      <c r="S82" s="48" t="str">
        <f t="shared" ref="S82:S91" si="16">IF(F82="","",F82)</f>
        <v/>
      </c>
      <c r="T82" s="46" t="str">
        <f t="shared" ref="T82:T91" si="17">IF(G82="","",IF(D82="STAŻ ART.","0",IF(D82="STACJONARNE","3",IF(D82="NIESTACJONARNE","3",IF(D82="PODYPLOMOWE","3",IF(D82="KURS PRZYGOTOWAWCZY","3",IF(D82="KURS KONSULTACYJNY","3",IF(D82="DOKTORANCKIE","3",IF(D82="PS Twórca Muzyki","0",IF(D82=" Teorii Tańca","7",IF(D82="PS Teorii Muzyki ","4",IF(D82="PS Menedżer Muzyki ","9",IF(D82="PS Strojenia i Regulacji Fortepianu","1",IF(D82="PS Dyrygentury Orkiestr Dętych","2",IF(D82="PS Coaching wokalny dla pianistów","1",IF(D82="WSPÓLNE WYKŁADY STUDENTÓW ","4",IF(D82="ZAJĘCIA MIĘDZYWYDZIAŁOWE","2",IF(D82="PS w zakresie śpiewu ansamblowego","8",IF(D82="PS w zakresie śpiewu solowego","6",IF(D82="PS w zakresie gry na perkusji","5",IF(D82="PS w zakresie gry na wiolonczeli","3",IF(D82="PS w zakresie gry na saksofonie","2",IF(D82="PS w zakresie gry na kontrabasie","1",IF(D82="PS w zakresie gry na klarnecie","0",IF(D82="PS  w zakresie gry na flecie","9",IF(D82="PS  w zakresie gry na altówce","8",IF(D82="PS w zakresie gry na skrzypcach","7",IF(D82="PS w zakresie gry na rogu","7",IF(D82="PS w zakresie gry na organach","4",IF(D82="PS w zakresie gry w kwartecie smyczkowym","0",IF(D82="PS w zakresie gry na klawesynie","1",IF(D82="PS w zakresie gry na fotrepianie","2",IF(D82="PS w zakresie gry na akordeonie","3",)))))))))))))))))))))))))))))))))</f>
        <v/>
      </c>
      <c r="U82" s="191" t="e">
        <f t="shared" si="13"/>
        <v>#DIV/0!</v>
      </c>
      <c r="V82" s="191"/>
      <c r="W82" s="61"/>
      <c r="X82" s="61"/>
    </row>
    <row r="83" spans="1:24" s="88" customFormat="1" ht="35.1" customHeight="1" x14ac:dyDescent="0.25">
      <c r="A83" s="52" t="str">
        <f t="shared" ref="A83:H83" si="18">IF(A16&lt;&gt;"",A16,"")</f>
        <v/>
      </c>
      <c r="B83" s="52" t="str">
        <f t="shared" si="18"/>
        <v/>
      </c>
      <c r="C83" s="52" t="str">
        <f t="shared" si="18"/>
        <v/>
      </c>
      <c r="D83" s="52" t="str">
        <f t="shared" si="18"/>
        <v/>
      </c>
      <c r="E83" s="52" t="str">
        <f t="shared" si="18"/>
        <v/>
      </c>
      <c r="F83" s="52" t="str">
        <f t="shared" si="18"/>
        <v/>
      </c>
      <c r="G83" s="53" t="str">
        <f t="shared" si="18"/>
        <v/>
      </c>
      <c r="H83" s="52" t="str">
        <f t="shared" si="18"/>
        <v/>
      </c>
      <c r="I83" s="111">
        <f t="shared" si="11"/>
        <v>0</v>
      </c>
      <c r="J83" s="111">
        <f t="shared" si="11"/>
        <v>0</v>
      </c>
      <c r="K83" s="112" t="str">
        <f t="shared" si="15"/>
        <v/>
      </c>
      <c r="L83" s="111">
        <f t="shared" si="12"/>
        <v>0</v>
      </c>
      <c r="M83" s="113">
        <f t="shared" si="12"/>
        <v>0</v>
      </c>
      <c r="N83" s="46" t="str">
        <f>IF(A83="","",VLOOKUP(A83,dane!A$28:B$41,2,0))</f>
        <v/>
      </c>
      <c r="O83" s="47" t="str">
        <f>IF(B83="","",VLOOKUP(B83,dane!A$44:B$56,2,0))</f>
        <v/>
      </c>
      <c r="P83" s="46" t="str">
        <f>IF(C83="","",VLOOKUP(C83,dane!A$60:B$177,2,0))</f>
        <v/>
      </c>
      <c r="Q83" s="46" t="str">
        <f>IF(D83="","",VLOOKUP(D83,dane!A$186:B$196,2,0))</f>
        <v/>
      </c>
      <c r="R83" s="46" t="str">
        <f>IF(E83="","",VLOOKUP(E83,dane!A$180:B$183,2,0))</f>
        <v/>
      </c>
      <c r="S83" s="48" t="str">
        <f>IF(F83="","",F83)</f>
        <v/>
      </c>
      <c r="T83" s="46" t="str">
        <f t="shared" si="17"/>
        <v/>
      </c>
      <c r="U83" s="191" t="e">
        <f t="shared" si="13"/>
        <v>#DIV/0!</v>
      </c>
      <c r="V83" s="191"/>
      <c r="W83" s="61"/>
      <c r="X83" s="61"/>
    </row>
    <row r="84" spans="1:24" s="88" customFormat="1" ht="35.1" customHeight="1" x14ac:dyDescent="0.25">
      <c r="A84" s="52" t="str">
        <f t="shared" ref="A84:H84" si="19">IF(A17&lt;&gt;"",A17,"")</f>
        <v/>
      </c>
      <c r="B84" s="52" t="str">
        <f t="shared" si="19"/>
        <v/>
      </c>
      <c r="C84" s="52" t="str">
        <f t="shared" si="19"/>
        <v/>
      </c>
      <c r="D84" s="52" t="str">
        <f t="shared" si="19"/>
        <v/>
      </c>
      <c r="E84" s="52" t="str">
        <f t="shared" si="19"/>
        <v/>
      </c>
      <c r="F84" s="52" t="str">
        <f t="shared" si="19"/>
        <v/>
      </c>
      <c r="G84" s="53" t="str">
        <f t="shared" si="19"/>
        <v/>
      </c>
      <c r="H84" s="52" t="str">
        <f t="shared" si="19"/>
        <v/>
      </c>
      <c r="I84" s="111">
        <f t="shared" si="11"/>
        <v>0</v>
      </c>
      <c r="J84" s="111">
        <f t="shared" si="11"/>
        <v>0</v>
      </c>
      <c r="K84" s="112" t="str">
        <f t="shared" si="15"/>
        <v/>
      </c>
      <c r="L84" s="111">
        <f t="shared" si="12"/>
        <v>0</v>
      </c>
      <c r="M84" s="113">
        <f t="shared" si="12"/>
        <v>0</v>
      </c>
      <c r="N84" s="46" t="str">
        <f>IF(A84="","",VLOOKUP(A84,dane!A$28:B$41,2,0))</f>
        <v/>
      </c>
      <c r="O84" s="47" t="str">
        <f>IF(B84="","",VLOOKUP(B84,dane!A$44:B$56,2,0))</f>
        <v/>
      </c>
      <c r="P84" s="46" t="str">
        <f>IF(C84="","",VLOOKUP(C84,dane!A$60:B$177,2,0))</f>
        <v/>
      </c>
      <c r="Q84" s="46" t="str">
        <f>IF(D84="","",VLOOKUP(D84,dane!A$186:B$196,2,0))</f>
        <v/>
      </c>
      <c r="R84" s="46" t="str">
        <f>IF(E84="","",VLOOKUP(E84,dane!A$180:B$183,2,0))</f>
        <v/>
      </c>
      <c r="S84" s="48" t="str">
        <f t="shared" si="16"/>
        <v/>
      </c>
      <c r="T84" s="46" t="str">
        <f t="shared" si="17"/>
        <v/>
      </c>
      <c r="U84" s="191" t="e">
        <f t="shared" si="13"/>
        <v>#DIV/0!</v>
      </c>
      <c r="V84" s="191"/>
      <c r="W84" s="61"/>
      <c r="X84" s="61"/>
    </row>
    <row r="85" spans="1:24" s="88" customFormat="1" ht="35.1" customHeight="1" x14ac:dyDescent="0.25">
      <c r="A85" s="52" t="str">
        <f t="shared" ref="A85:H85" si="20">IF(A18&lt;&gt;"",A18,"")</f>
        <v/>
      </c>
      <c r="B85" s="52" t="str">
        <f t="shared" si="20"/>
        <v/>
      </c>
      <c r="C85" s="52" t="str">
        <f t="shared" si="20"/>
        <v/>
      </c>
      <c r="D85" s="52" t="str">
        <f t="shared" si="20"/>
        <v/>
      </c>
      <c r="E85" s="52" t="str">
        <f t="shared" si="20"/>
        <v/>
      </c>
      <c r="F85" s="52" t="str">
        <f t="shared" si="20"/>
        <v/>
      </c>
      <c r="G85" s="53" t="str">
        <f t="shared" si="20"/>
        <v/>
      </c>
      <c r="H85" s="52" t="str">
        <f t="shared" si="20"/>
        <v/>
      </c>
      <c r="I85" s="111">
        <f t="shared" si="11"/>
        <v>0</v>
      </c>
      <c r="J85" s="111">
        <f t="shared" si="11"/>
        <v>0</v>
      </c>
      <c r="K85" s="112" t="str">
        <f t="shared" si="15"/>
        <v/>
      </c>
      <c r="L85" s="111">
        <f t="shared" si="12"/>
        <v>0</v>
      </c>
      <c r="M85" s="113">
        <f t="shared" si="12"/>
        <v>0</v>
      </c>
      <c r="N85" s="46" t="str">
        <f>IF(A85="","",VLOOKUP(A85,dane!A$28:B$41,2,0))</f>
        <v/>
      </c>
      <c r="O85" s="47" t="str">
        <f>IF(B85="","",VLOOKUP(B85,dane!A$44:B$56,2,0))</f>
        <v/>
      </c>
      <c r="P85" s="46" t="str">
        <f>IF(C85="","",VLOOKUP(C85,dane!A$60:B$177,2,0))</f>
        <v/>
      </c>
      <c r="Q85" s="46" t="str">
        <f>IF(D85="","",VLOOKUP(D85,dane!A$186:B$196,2,0))</f>
        <v/>
      </c>
      <c r="R85" s="46" t="str">
        <f>IF(E85="","",VLOOKUP(E85,dane!A$180:B$183,2,0))</f>
        <v/>
      </c>
      <c r="S85" s="48" t="str">
        <f t="shared" si="16"/>
        <v/>
      </c>
      <c r="T85" s="46" t="str">
        <f t="shared" si="17"/>
        <v/>
      </c>
      <c r="U85" s="191" t="e">
        <f t="shared" si="13"/>
        <v>#DIV/0!</v>
      </c>
      <c r="V85" s="191"/>
      <c r="W85" s="61"/>
      <c r="X85" s="61"/>
    </row>
    <row r="86" spans="1:24" s="88" customFormat="1" ht="35.1" customHeight="1" x14ac:dyDescent="0.25">
      <c r="A86" s="52" t="str">
        <f t="shared" ref="A86:H86" si="21">IF(A19&lt;&gt;"",A19,"")</f>
        <v/>
      </c>
      <c r="B86" s="52" t="str">
        <f t="shared" si="21"/>
        <v/>
      </c>
      <c r="C86" s="52" t="str">
        <f t="shared" si="21"/>
        <v/>
      </c>
      <c r="D86" s="52" t="str">
        <f t="shared" si="21"/>
        <v/>
      </c>
      <c r="E86" s="52" t="str">
        <f t="shared" si="21"/>
        <v/>
      </c>
      <c r="F86" s="52" t="str">
        <f t="shared" si="21"/>
        <v/>
      </c>
      <c r="G86" s="53" t="str">
        <f t="shared" si="21"/>
        <v/>
      </c>
      <c r="H86" s="52" t="str">
        <f t="shared" si="21"/>
        <v/>
      </c>
      <c r="I86" s="111">
        <f t="shared" si="11"/>
        <v>0</v>
      </c>
      <c r="J86" s="111">
        <f t="shared" si="11"/>
        <v>0</v>
      </c>
      <c r="K86" s="112" t="str">
        <f t="shared" si="15"/>
        <v/>
      </c>
      <c r="L86" s="111">
        <f t="shared" si="12"/>
        <v>0</v>
      </c>
      <c r="M86" s="113">
        <f t="shared" si="12"/>
        <v>0</v>
      </c>
      <c r="N86" s="46" t="str">
        <f>IF(A86="","",VLOOKUP(A86,dane!A$28:B$41,2,0))</f>
        <v/>
      </c>
      <c r="O86" s="47" t="str">
        <f>IF(B86="","",VLOOKUP(B86,dane!A$44:B$56,2,0))</f>
        <v/>
      </c>
      <c r="P86" s="46" t="str">
        <f>IF(C86="","",VLOOKUP(C86,dane!A$60:B$177,2,0))</f>
        <v/>
      </c>
      <c r="Q86" s="46" t="str">
        <f>IF(D86="","",VLOOKUP(D86,dane!A$186:B$196,2,0))</f>
        <v/>
      </c>
      <c r="R86" s="46" t="str">
        <f>IF(E86="","",VLOOKUP(E86,dane!A$180:B$183,2,0))</f>
        <v/>
      </c>
      <c r="S86" s="48" t="str">
        <f t="shared" si="16"/>
        <v/>
      </c>
      <c r="T86" s="46" t="str">
        <f t="shared" si="17"/>
        <v/>
      </c>
      <c r="U86" s="191" t="e">
        <f t="shared" si="13"/>
        <v>#DIV/0!</v>
      </c>
      <c r="V86" s="191"/>
      <c r="W86" s="61"/>
      <c r="X86" s="61"/>
    </row>
    <row r="87" spans="1:24" s="88" customFormat="1" ht="35.1" customHeight="1" x14ac:dyDescent="0.25">
      <c r="A87" s="52" t="str">
        <f t="shared" ref="A87:H87" si="22">IF(A20&lt;&gt;"",A20,"")</f>
        <v/>
      </c>
      <c r="B87" s="52" t="str">
        <f t="shared" si="22"/>
        <v/>
      </c>
      <c r="C87" s="52" t="str">
        <f t="shared" si="22"/>
        <v/>
      </c>
      <c r="D87" s="52" t="str">
        <f t="shared" si="22"/>
        <v/>
      </c>
      <c r="E87" s="52" t="str">
        <f t="shared" si="22"/>
        <v/>
      </c>
      <c r="F87" s="52" t="str">
        <f t="shared" si="22"/>
        <v/>
      </c>
      <c r="G87" s="53" t="str">
        <f t="shared" si="22"/>
        <v/>
      </c>
      <c r="H87" s="52" t="str">
        <f t="shared" si="22"/>
        <v/>
      </c>
      <c r="I87" s="111">
        <f t="shared" si="11"/>
        <v>0</v>
      </c>
      <c r="J87" s="111">
        <f t="shared" si="11"/>
        <v>0</v>
      </c>
      <c r="K87" s="112" t="str">
        <f t="shared" si="15"/>
        <v/>
      </c>
      <c r="L87" s="111">
        <f t="shared" si="12"/>
        <v>0</v>
      </c>
      <c r="M87" s="113">
        <f t="shared" si="12"/>
        <v>0</v>
      </c>
      <c r="N87" s="46" t="str">
        <f>IF(A87="","",VLOOKUP(A87,dane!A$28:B$41,2,0))</f>
        <v/>
      </c>
      <c r="O87" s="47" t="str">
        <f>IF(B87="","",VLOOKUP(B87,dane!A$44:B$56,2,0))</f>
        <v/>
      </c>
      <c r="P87" s="46" t="str">
        <f>IF(C87="","",VLOOKUP(C87,dane!A$60:B$177,2,0))</f>
        <v/>
      </c>
      <c r="Q87" s="46" t="str">
        <f>IF(D87="","",VLOOKUP(D87,dane!A$186:B$196,2,0))</f>
        <v/>
      </c>
      <c r="R87" s="46" t="str">
        <f>IF(E87="","",VLOOKUP(E87,dane!A$180:B$183,2,0))</f>
        <v/>
      </c>
      <c r="S87" s="48" t="str">
        <f t="shared" si="16"/>
        <v/>
      </c>
      <c r="T87" s="46" t="str">
        <f t="shared" si="17"/>
        <v/>
      </c>
      <c r="U87" s="191" t="e">
        <f t="shared" si="13"/>
        <v>#DIV/0!</v>
      </c>
      <c r="V87" s="191"/>
      <c r="W87" s="61"/>
      <c r="X87" s="61"/>
    </row>
    <row r="88" spans="1:24" s="88" customFormat="1" ht="35.1" customHeight="1" x14ac:dyDescent="0.25">
      <c r="A88" s="52" t="str">
        <f t="shared" ref="A88:H88" si="23">IF(A21&lt;&gt;"",A21,"")</f>
        <v/>
      </c>
      <c r="B88" s="52" t="str">
        <f t="shared" si="23"/>
        <v/>
      </c>
      <c r="C88" s="52" t="str">
        <f t="shared" si="23"/>
        <v/>
      </c>
      <c r="D88" s="52" t="str">
        <f t="shared" si="23"/>
        <v/>
      </c>
      <c r="E88" s="52" t="str">
        <f t="shared" si="23"/>
        <v/>
      </c>
      <c r="F88" s="52" t="str">
        <f t="shared" si="23"/>
        <v/>
      </c>
      <c r="G88" s="53" t="str">
        <f t="shared" si="23"/>
        <v/>
      </c>
      <c r="H88" s="52" t="str">
        <f t="shared" si="23"/>
        <v/>
      </c>
      <c r="I88" s="111">
        <f t="shared" si="11"/>
        <v>0</v>
      </c>
      <c r="J88" s="111">
        <f t="shared" si="11"/>
        <v>0</v>
      </c>
      <c r="K88" s="112" t="str">
        <f t="shared" si="15"/>
        <v/>
      </c>
      <c r="L88" s="111">
        <f t="shared" si="12"/>
        <v>0</v>
      </c>
      <c r="M88" s="113">
        <f t="shared" si="12"/>
        <v>0</v>
      </c>
      <c r="N88" s="46" t="str">
        <f>IF(A88="","",VLOOKUP(A88,dane!A$28:B$41,2,0))</f>
        <v/>
      </c>
      <c r="O88" s="47" t="str">
        <f>IF(B88="","",VLOOKUP(B88,dane!A$44:B$56,2,0))</f>
        <v/>
      </c>
      <c r="P88" s="46" t="str">
        <f>IF(C88="","",VLOOKUP(C88,dane!A$60:B$177,2,0))</f>
        <v/>
      </c>
      <c r="Q88" s="46" t="str">
        <f>IF(D88="","",VLOOKUP(D88,dane!A$186:B$196,2,0))</f>
        <v/>
      </c>
      <c r="R88" s="46" t="str">
        <f>IF(E88="","",VLOOKUP(E88,dane!A$180:B$183,2,0))</f>
        <v/>
      </c>
      <c r="S88" s="48" t="str">
        <f t="shared" si="16"/>
        <v/>
      </c>
      <c r="T88" s="46" t="str">
        <f t="shared" si="17"/>
        <v/>
      </c>
      <c r="U88" s="191" t="e">
        <f t="shared" si="13"/>
        <v>#DIV/0!</v>
      </c>
      <c r="V88" s="191"/>
      <c r="W88" s="61"/>
      <c r="X88" s="61"/>
    </row>
    <row r="89" spans="1:24" s="88" customFormat="1" ht="35.1" customHeight="1" x14ac:dyDescent="0.25">
      <c r="A89" s="52" t="str">
        <f t="shared" ref="A89:H89" si="24">IF(A22&lt;&gt;"",A22,"")</f>
        <v/>
      </c>
      <c r="B89" s="52" t="str">
        <f t="shared" si="24"/>
        <v/>
      </c>
      <c r="C89" s="52" t="str">
        <f t="shared" si="24"/>
        <v/>
      </c>
      <c r="D89" s="52" t="str">
        <f t="shared" si="24"/>
        <v/>
      </c>
      <c r="E89" s="52" t="str">
        <f t="shared" si="24"/>
        <v/>
      </c>
      <c r="F89" s="52" t="str">
        <f t="shared" si="24"/>
        <v/>
      </c>
      <c r="G89" s="53" t="str">
        <f t="shared" si="24"/>
        <v/>
      </c>
      <c r="H89" s="52" t="str">
        <f t="shared" si="24"/>
        <v/>
      </c>
      <c r="I89" s="111">
        <f t="shared" si="11"/>
        <v>0</v>
      </c>
      <c r="J89" s="111">
        <f t="shared" si="11"/>
        <v>0</v>
      </c>
      <c r="K89" s="112" t="str">
        <f t="shared" si="15"/>
        <v/>
      </c>
      <c r="L89" s="111">
        <f t="shared" si="12"/>
        <v>0</v>
      </c>
      <c r="M89" s="113">
        <f t="shared" si="12"/>
        <v>0</v>
      </c>
      <c r="N89" s="46" t="str">
        <f>IF(A89="","",VLOOKUP(A89,dane!A$28:B$41,2,0))</f>
        <v/>
      </c>
      <c r="O89" s="47" t="str">
        <f>IF(B89="","",VLOOKUP(B89,dane!A$44:B$56,2,0))</f>
        <v/>
      </c>
      <c r="P89" s="46" t="str">
        <f>IF(C89="","",VLOOKUP(C89,dane!A$60:B$177,2,0))</f>
        <v/>
      </c>
      <c r="Q89" s="46" t="str">
        <f>IF(D89="","",VLOOKUP(D89,dane!A$186:B$196,2,0))</f>
        <v/>
      </c>
      <c r="R89" s="46" t="str">
        <f>IF(E89="","",VLOOKUP(E89,dane!A$180:B$183,2,0))</f>
        <v/>
      </c>
      <c r="S89" s="48" t="str">
        <f t="shared" si="16"/>
        <v/>
      </c>
      <c r="T89" s="46" t="str">
        <f t="shared" si="17"/>
        <v/>
      </c>
      <c r="U89" s="191" t="e">
        <f t="shared" si="13"/>
        <v>#DIV/0!</v>
      </c>
      <c r="V89" s="191"/>
      <c r="W89" s="61"/>
      <c r="X89" s="61"/>
    </row>
    <row r="90" spans="1:24" s="88" customFormat="1" ht="35.1" customHeight="1" x14ac:dyDescent="0.25">
      <c r="A90" s="52" t="str">
        <f t="shared" ref="A90:H90" si="25">IF(A23&lt;&gt;"",A23,"")</f>
        <v/>
      </c>
      <c r="B90" s="52" t="str">
        <f t="shared" si="25"/>
        <v/>
      </c>
      <c r="C90" s="52" t="str">
        <f t="shared" si="25"/>
        <v/>
      </c>
      <c r="D90" s="52" t="str">
        <f t="shared" si="25"/>
        <v/>
      </c>
      <c r="E90" s="52" t="str">
        <f t="shared" si="25"/>
        <v/>
      </c>
      <c r="F90" s="52" t="str">
        <f t="shared" si="25"/>
        <v/>
      </c>
      <c r="G90" s="53" t="str">
        <f t="shared" si="25"/>
        <v/>
      </c>
      <c r="H90" s="52" t="str">
        <f t="shared" si="25"/>
        <v/>
      </c>
      <c r="I90" s="111">
        <f t="shared" si="11"/>
        <v>0</v>
      </c>
      <c r="J90" s="111">
        <f t="shared" si="11"/>
        <v>0</v>
      </c>
      <c r="K90" s="112" t="str">
        <f t="shared" si="15"/>
        <v/>
      </c>
      <c r="L90" s="111">
        <f t="shared" si="12"/>
        <v>0</v>
      </c>
      <c r="M90" s="113">
        <f t="shared" si="12"/>
        <v>0</v>
      </c>
      <c r="N90" s="46" t="str">
        <f>IF(A90="","",VLOOKUP(A90,dane!A$28:B$41,2,0))</f>
        <v/>
      </c>
      <c r="O90" s="47" t="str">
        <f>IF(B90="","",VLOOKUP(B90,dane!A$44:B$56,2,0))</f>
        <v/>
      </c>
      <c r="P90" s="46" t="str">
        <f>IF(C90="","",VLOOKUP(C90,dane!A$60:B$177,2,0))</f>
        <v/>
      </c>
      <c r="Q90" s="46" t="str">
        <f>IF(D90="","",VLOOKUP(D90,dane!A$186:B$196,2,0))</f>
        <v/>
      </c>
      <c r="R90" s="46" t="str">
        <f>IF(E90="","",VLOOKUP(E90,dane!A$180:B$183,2,0))</f>
        <v/>
      </c>
      <c r="S90" s="48" t="str">
        <f t="shared" si="16"/>
        <v/>
      </c>
      <c r="T90" s="46" t="str">
        <f t="shared" si="17"/>
        <v/>
      </c>
      <c r="U90" s="191" t="e">
        <f t="shared" si="13"/>
        <v>#DIV/0!</v>
      </c>
      <c r="V90" s="191"/>
      <c r="W90" s="61"/>
      <c r="X90" s="61"/>
    </row>
    <row r="91" spans="1:24" s="88" customFormat="1" ht="35.1" customHeight="1" thickBot="1" x14ac:dyDescent="0.3">
      <c r="A91" s="52" t="str">
        <f t="shared" ref="A91:H91" si="26">IF(A24&lt;&gt;"",A24,"")</f>
        <v/>
      </c>
      <c r="B91" s="52" t="str">
        <f t="shared" si="26"/>
        <v/>
      </c>
      <c r="C91" s="52" t="str">
        <f t="shared" si="26"/>
        <v/>
      </c>
      <c r="D91" s="52" t="str">
        <f t="shared" si="26"/>
        <v/>
      </c>
      <c r="E91" s="52" t="str">
        <f t="shared" si="26"/>
        <v/>
      </c>
      <c r="F91" s="52" t="str">
        <f t="shared" si="26"/>
        <v/>
      </c>
      <c r="G91" s="53" t="str">
        <f t="shared" si="26"/>
        <v/>
      </c>
      <c r="H91" s="52" t="str">
        <f t="shared" si="26"/>
        <v/>
      </c>
      <c r="I91" s="111">
        <f t="shared" si="11"/>
        <v>0</v>
      </c>
      <c r="J91" s="111">
        <f t="shared" si="11"/>
        <v>0</v>
      </c>
      <c r="K91" s="112" t="str">
        <f t="shared" si="15"/>
        <v/>
      </c>
      <c r="L91" s="111">
        <f t="shared" si="12"/>
        <v>0</v>
      </c>
      <c r="M91" s="113">
        <f t="shared" si="12"/>
        <v>0</v>
      </c>
      <c r="N91" s="46" t="str">
        <f>IF(A91="","",VLOOKUP(A91,dane!A$28:B$41,2,0))</f>
        <v/>
      </c>
      <c r="O91" s="47" t="str">
        <f>IF(B91="","",VLOOKUP(B91,dane!A$44:B$56,2,0))</f>
        <v/>
      </c>
      <c r="P91" s="46" t="str">
        <f>IF(C91="","",VLOOKUP(C91,dane!A$60:B$177,2,0))</f>
        <v/>
      </c>
      <c r="Q91" s="46" t="str">
        <f>IF(D91="","",VLOOKUP(D91,dane!A$186:B$196,2,0))</f>
        <v/>
      </c>
      <c r="R91" s="46" t="str">
        <f>IF(E91="","",VLOOKUP(E91,dane!A$180:B$183,2,0))</f>
        <v/>
      </c>
      <c r="S91" s="48" t="str">
        <f t="shared" si="16"/>
        <v/>
      </c>
      <c r="T91" s="46" t="str">
        <f t="shared" si="17"/>
        <v/>
      </c>
      <c r="U91" s="191" t="e">
        <f t="shared" si="13"/>
        <v>#DIV/0!</v>
      </c>
      <c r="V91" s="191"/>
      <c r="W91" s="61"/>
      <c r="X91" s="61"/>
    </row>
    <row r="92" spans="1:24" s="88" customFormat="1" ht="24.75" customHeight="1" thickBot="1" x14ac:dyDescent="0.3">
      <c r="A92" s="56"/>
      <c r="B92" s="56"/>
      <c r="C92" s="56"/>
      <c r="D92" s="56"/>
      <c r="E92" s="56"/>
      <c r="F92" s="56"/>
      <c r="G92" s="68"/>
      <c r="H92" s="68"/>
      <c r="I92" s="68"/>
      <c r="J92" s="56"/>
      <c r="K92" s="56"/>
      <c r="L92" s="99" t="s">
        <v>357</v>
      </c>
      <c r="M92" s="102">
        <f>SUM(M81:M91)</f>
        <v>0</v>
      </c>
      <c r="N92" s="71"/>
      <c r="O92" s="71"/>
      <c r="P92" s="71"/>
      <c r="Q92" s="71"/>
      <c r="R92" s="71"/>
      <c r="S92" s="72"/>
      <c r="T92" s="71"/>
      <c r="U92" s="176" t="e">
        <f>SUM(U81:V91)</f>
        <v>#DIV/0!</v>
      </c>
      <c r="V92" s="177"/>
      <c r="W92" s="71"/>
      <c r="X92" s="71"/>
    </row>
    <row r="93" spans="1:24" s="88" customFormat="1" ht="24.75" customHeight="1" thickBot="1" x14ac:dyDescent="0.3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99" t="s">
        <v>361</v>
      </c>
      <c r="M93" s="102">
        <f>M25</f>
        <v>0</v>
      </c>
      <c r="N93" s="56"/>
      <c r="O93" s="56"/>
      <c r="P93" s="56"/>
      <c r="Q93" s="56"/>
      <c r="R93" s="56"/>
      <c r="S93" s="73"/>
      <c r="T93" s="56"/>
      <c r="U93" s="56"/>
      <c r="V93" s="56"/>
      <c r="W93" s="56"/>
      <c r="X93" s="56"/>
    </row>
    <row r="94" spans="1:24" s="88" customFormat="1" ht="24.75" customHeight="1" thickBot="1" x14ac:dyDescent="0.3">
      <c r="C94" s="100"/>
      <c r="D94" s="56"/>
      <c r="E94" s="56"/>
      <c r="F94" s="56"/>
      <c r="G94" s="56"/>
      <c r="H94" s="56"/>
      <c r="I94" s="56"/>
      <c r="J94" s="56"/>
      <c r="K94" s="56"/>
      <c r="L94" s="99" t="str">
        <f>IF(M94&lt;0,"Zwiększono liczbę godzin:",IF(M93-M92=0,"Pensum zrealizowano ","Liczba godzin niezrealizowanych w ramach pensum: "))</f>
        <v xml:space="preserve">Pensum zrealizowano </v>
      </c>
      <c r="M94" s="102" t="str">
        <f>IF(M93-M92=0,"-",M93-M92)</f>
        <v>-</v>
      </c>
      <c r="N94" s="56"/>
      <c r="O94" s="56"/>
      <c r="P94" s="56"/>
      <c r="Q94" s="56"/>
      <c r="R94" s="56"/>
      <c r="S94" s="73"/>
      <c r="T94" s="56"/>
      <c r="U94" s="56"/>
      <c r="V94" s="56"/>
      <c r="W94" s="56"/>
      <c r="X94" s="56"/>
    </row>
    <row r="95" spans="1:24" s="88" customFormat="1" ht="20.25" x14ac:dyDescent="0.25">
      <c r="A95" s="101" t="s">
        <v>355</v>
      </c>
      <c r="B95" s="100"/>
      <c r="C95" s="100"/>
      <c r="D95" s="56"/>
      <c r="E95" s="56"/>
      <c r="F95" s="56"/>
      <c r="G95" s="56"/>
      <c r="H95" s="56"/>
      <c r="I95" s="56"/>
      <c r="J95" s="56"/>
      <c r="K95" s="56"/>
      <c r="L95" s="99"/>
      <c r="M95" s="56"/>
      <c r="N95" s="56"/>
      <c r="O95" s="56"/>
      <c r="P95" s="56"/>
      <c r="Q95" s="56"/>
      <c r="R95" s="56"/>
      <c r="S95" s="73"/>
      <c r="T95" s="56"/>
      <c r="U95" s="56"/>
      <c r="V95" s="56"/>
      <c r="W95" s="56"/>
      <c r="X95" s="56"/>
    </row>
    <row r="96" spans="1:24" s="88" customFormat="1" x14ac:dyDescent="0.25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73"/>
      <c r="T96" s="56"/>
      <c r="U96" s="56"/>
      <c r="V96" s="56"/>
      <c r="W96" s="56"/>
      <c r="X96" s="56"/>
    </row>
    <row r="97" spans="1:25" s="88" customFormat="1" x14ac:dyDescent="0.25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73"/>
      <c r="T97" s="56"/>
      <c r="U97" s="56"/>
      <c r="V97" s="56"/>
      <c r="W97" s="56"/>
      <c r="X97" s="56"/>
    </row>
    <row r="98" spans="1:25" s="88" customFormat="1" x14ac:dyDescent="0.25">
      <c r="A98" s="54"/>
      <c r="B98" s="174" t="s">
        <v>134</v>
      </c>
      <c r="C98" s="174"/>
      <c r="D98" s="54"/>
      <c r="E98" s="54"/>
      <c r="F98" s="54"/>
      <c r="G98" s="54"/>
      <c r="H98" s="174" t="s">
        <v>12</v>
      </c>
      <c r="I98" s="174"/>
      <c r="J98" s="174"/>
      <c r="K98" s="174"/>
      <c r="L98" s="174"/>
      <c r="M98" s="174"/>
      <c r="N98" s="174"/>
      <c r="O98" s="174"/>
      <c r="P98" s="174"/>
      <c r="Q98" s="174"/>
      <c r="R98" s="56"/>
      <c r="S98" s="73"/>
      <c r="T98" s="167"/>
      <c r="U98" s="167"/>
      <c r="V98" s="167"/>
      <c r="W98" s="56"/>
      <c r="X98" s="56"/>
    </row>
    <row r="99" spans="1:25" s="88" customFormat="1" x14ac:dyDescent="0.25">
      <c r="A99" s="54"/>
      <c r="B99" s="182" t="s">
        <v>356</v>
      </c>
      <c r="C99" s="182"/>
      <c r="D99" s="74"/>
      <c r="E99" s="74"/>
      <c r="F99" s="74"/>
      <c r="G99" s="54"/>
      <c r="H99" s="121" t="s">
        <v>130</v>
      </c>
      <c r="I99" s="121"/>
      <c r="J99" s="121"/>
      <c r="K99" s="121"/>
      <c r="L99" s="121"/>
      <c r="M99" s="121"/>
      <c r="N99" s="121"/>
      <c r="O99" s="121"/>
      <c r="P99" s="121"/>
      <c r="Q99" s="121"/>
      <c r="R99" s="56"/>
      <c r="S99" s="73"/>
      <c r="T99" s="56"/>
      <c r="U99" s="56"/>
      <c r="V99" s="175"/>
      <c r="W99" s="175"/>
      <c r="X99" s="175"/>
    </row>
    <row r="100" spans="1:25" s="88" customFormat="1" x14ac:dyDescent="0.25">
      <c r="A100" s="54"/>
      <c r="B100" s="182"/>
      <c r="C100" s="182"/>
      <c r="D100" s="74"/>
      <c r="E100" s="74"/>
      <c r="F100" s="74"/>
      <c r="G100" s="75"/>
      <c r="H100" s="121"/>
      <c r="I100" s="121"/>
      <c r="J100" s="121"/>
      <c r="K100" s="121"/>
      <c r="L100" s="121"/>
      <c r="M100" s="121"/>
      <c r="N100" s="121"/>
      <c r="O100" s="121"/>
      <c r="P100" s="121"/>
      <c r="Q100" s="121"/>
      <c r="R100" s="56"/>
      <c r="S100" s="73"/>
      <c r="T100" s="56"/>
      <c r="U100" s="56"/>
      <c r="V100" s="56"/>
      <c r="W100" s="56"/>
      <c r="X100" s="56"/>
    </row>
    <row r="101" spans="1:25" s="88" customFormat="1" x14ac:dyDescent="0.25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73"/>
      <c r="T101" s="68"/>
      <c r="U101" s="56"/>
      <c r="V101" s="56"/>
      <c r="W101" s="56"/>
      <c r="X101" s="56"/>
    </row>
    <row r="102" spans="1:25" s="88" customFormat="1" ht="18" x14ac:dyDescent="0.25">
      <c r="A102" s="183"/>
      <c r="B102" s="183"/>
      <c r="C102" s="183"/>
      <c r="D102" s="56"/>
      <c r="E102" s="56"/>
      <c r="F102" s="56"/>
      <c r="G102" s="56"/>
      <c r="H102" s="56"/>
      <c r="I102" s="56"/>
      <c r="J102" s="56"/>
      <c r="K102" s="56"/>
      <c r="L102" s="56"/>
      <c r="M102" s="57" t="s">
        <v>131</v>
      </c>
      <c r="N102" s="56"/>
      <c r="O102" s="57"/>
      <c r="P102" s="184"/>
      <c r="Q102" s="184"/>
      <c r="R102" s="184"/>
      <c r="S102" s="184"/>
      <c r="T102" s="184"/>
      <c r="U102" s="184"/>
      <c r="V102" s="184"/>
      <c r="W102" s="56"/>
      <c r="X102" s="56"/>
    </row>
    <row r="103" spans="1:25" s="88" customFormat="1" ht="18" x14ac:dyDescent="0.25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7"/>
      <c r="O103" s="57"/>
      <c r="P103" s="79"/>
      <c r="Q103" s="79"/>
      <c r="R103" s="80"/>
      <c r="S103" s="81"/>
      <c r="T103" s="80"/>
      <c r="U103" s="80"/>
      <c r="V103" s="80"/>
      <c r="W103" s="56"/>
      <c r="X103" s="56"/>
    </row>
    <row r="104" spans="1:25" s="54" customFormat="1" x14ac:dyDescent="0.25">
      <c r="S104" s="58"/>
    </row>
    <row r="105" spans="1:25" s="54" customFormat="1" ht="20.25" x14ac:dyDescent="0.25">
      <c r="A105" s="129" t="s">
        <v>168</v>
      </c>
      <c r="B105" s="129"/>
      <c r="C105" s="129"/>
      <c r="D105" s="129"/>
      <c r="E105" s="12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9"/>
      <c r="V105" s="129"/>
      <c r="W105" s="129"/>
      <c r="X105" s="129"/>
      <c r="Y105" s="129"/>
    </row>
    <row r="106" spans="1:25" s="54" customFormat="1" ht="22.5" customHeight="1" x14ac:dyDescent="0.25">
      <c r="G106" s="59" t="s">
        <v>136</v>
      </c>
      <c r="H106" s="136" t="s">
        <v>426</v>
      </c>
      <c r="I106" s="136"/>
      <c r="J106" s="136"/>
      <c r="K106" s="55"/>
      <c r="L106" s="59" t="s">
        <v>137</v>
      </c>
      <c r="M106" s="136" t="s">
        <v>427</v>
      </c>
      <c r="N106" s="136"/>
      <c r="O106" s="136"/>
      <c r="P106" s="136"/>
      <c r="Q106" s="136"/>
      <c r="S106" s="58"/>
    </row>
    <row r="107" spans="1:25" s="54" customFormat="1" ht="18" x14ac:dyDescent="0.25">
      <c r="G107" s="59"/>
      <c r="H107" s="89"/>
      <c r="I107" s="89"/>
      <c r="J107" s="89"/>
      <c r="K107" s="55"/>
      <c r="L107" s="59"/>
      <c r="M107" s="89"/>
      <c r="N107" s="89"/>
      <c r="O107" s="89"/>
      <c r="P107" s="89"/>
      <c r="Q107" s="89"/>
      <c r="S107" s="58"/>
    </row>
    <row r="108" spans="1:25" s="54" customFormat="1" x14ac:dyDescent="0.25">
      <c r="A108" s="205"/>
      <c r="B108" s="205"/>
      <c r="C108" s="205"/>
      <c r="S108" s="58"/>
    </row>
    <row r="109" spans="1:25" s="64" customFormat="1" ht="13.5" customHeight="1" x14ac:dyDescent="0.25">
      <c r="A109" s="187" t="s">
        <v>138</v>
      </c>
      <c r="B109" s="187"/>
      <c r="C109" s="187"/>
      <c r="S109" s="65"/>
    </row>
    <row r="110" spans="1:25" s="54" customFormat="1" ht="26.25" customHeight="1" x14ac:dyDescent="0.25">
      <c r="A110" s="39" t="s">
        <v>0</v>
      </c>
      <c r="B110" s="185">
        <f>$B$7</f>
        <v>0</v>
      </c>
      <c r="C110" s="185"/>
      <c r="D110" s="185" t="str">
        <f>$D$7</f>
        <v>X Y</v>
      </c>
      <c r="E110" s="185"/>
      <c r="F110" s="185"/>
      <c r="G110" s="185"/>
      <c r="H110" s="185"/>
      <c r="I110" s="185"/>
      <c r="J110" s="185"/>
      <c r="S110" s="58"/>
    </row>
    <row r="111" spans="1:25" s="54" customFormat="1" ht="18.75" thickBot="1" x14ac:dyDescent="0.3">
      <c r="A111" s="90"/>
      <c r="B111" s="186" t="s">
        <v>343</v>
      </c>
      <c r="C111" s="186"/>
      <c r="D111" s="186" t="s">
        <v>368</v>
      </c>
      <c r="E111" s="186"/>
      <c r="F111" s="186"/>
      <c r="G111" s="186"/>
      <c r="H111" s="186"/>
      <c r="I111" s="186"/>
      <c r="J111" s="186"/>
      <c r="S111" s="58"/>
    </row>
    <row r="112" spans="1:25" s="66" customFormat="1" ht="99" customHeight="1" thickBot="1" x14ac:dyDescent="0.3">
      <c r="A112" s="9" t="s">
        <v>6</v>
      </c>
      <c r="B112" s="10" t="s">
        <v>1</v>
      </c>
      <c r="C112" s="10" t="s">
        <v>2</v>
      </c>
      <c r="D112" s="6" t="s">
        <v>165</v>
      </c>
      <c r="E112" s="116" t="s">
        <v>127</v>
      </c>
      <c r="F112" s="116" t="s">
        <v>3</v>
      </c>
      <c r="G112" s="10" t="s">
        <v>4</v>
      </c>
      <c r="H112" s="155" t="s">
        <v>158</v>
      </c>
      <c r="I112" s="156"/>
      <c r="J112" s="159" t="s">
        <v>157</v>
      </c>
      <c r="K112" s="160"/>
      <c r="L112" s="155" t="s">
        <v>153</v>
      </c>
      <c r="M112" s="156"/>
      <c r="N112" s="132" t="s">
        <v>132</v>
      </c>
      <c r="O112" s="134"/>
      <c r="P112" s="132" t="s">
        <v>10</v>
      </c>
      <c r="Q112" s="134"/>
      <c r="R112" s="132" t="s">
        <v>128</v>
      </c>
      <c r="S112" s="133"/>
      <c r="T112" s="133"/>
      <c r="U112" s="133"/>
      <c r="V112" s="133"/>
      <c r="W112" s="133"/>
      <c r="X112" s="134"/>
    </row>
    <row r="113" spans="1:24" ht="39.75" customHeight="1" x14ac:dyDescent="0.25">
      <c r="A113" s="11" t="str">
        <f t="shared" ref="A113:C122" si="27">IF(A44=0,"",A44)</f>
        <v/>
      </c>
      <c r="B113" s="12" t="str">
        <f t="shared" si="27"/>
        <v/>
      </c>
      <c r="C113" s="12" t="str">
        <f t="shared" si="27"/>
        <v/>
      </c>
      <c r="D113" s="11" t="str">
        <f t="shared" ref="D113:D122" si="28">IF(OR(D44="stacjonarne",D44="stacjonarne pb",D44="doktoranckie",D44="szkoła doktorska"),D44,"")</f>
        <v/>
      </c>
      <c r="E113" s="11" t="str">
        <f t="shared" ref="E113:E122" si="29">IF(D113="","",E44)</f>
        <v/>
      </c>
      <c r="F113" s="11" t="str">
        <f t="shared" ref="F113:F122" si="30">IF(D113="","",F44)</f>
        <v/>
      </c>
      <c r="G113" s="12" t="str">
        <f t="shared" ref="G113:G122" si="31">IF(D113="","",G44)</f>
        <v/>
      </c>
      <c r="H113" s="161" t="str">
        <f t="shared" ref="H113:H122" si="32">IF(D113="","",M44)</f>
        <v/>
      </c>
      <c r="I113" s="162"/>
      <c r="J113" s="172"/>
      <c r="K113" s="173"/>
      <c r="L113" s="157" t="str">
        <f>IF(D113="","",IF(H113-J113=0,0,H113-J113))</f>
        <v/>
      </c>
      <c r="M113" s="158"/>
      <c r="N113" s="127" t="str">
        <f t="shared" ref="N113:N122" si="33">IF(D113="","",N44)</f>
        <v/>
      </c>
      <c r="O113" s="128"/>
      <c r="P113" s="153" t="str">
        <f>IF(D113="","",J113*N113)</f>
        <v/>
      </c>
      <c r="Q113" s="154"/>
      <c r="R113" s="49" t="str">
        <f t="shared" ref="R113:R122" si="34">IF(D113="","",R44)</f>
        <v/>
      </c>
      <c r="S113" s="50" t="str">
        <f t="shared" ref="S113:S122" si="35">IF(D113="","",S44)</f>
        <v/>
      </c>
      <c r="T113" s="49" t="str">
        <f t="shared" ref="T113:T122" si="36">IF(D113="","",T44)</f>
        <v/>
      </c>
      <c r="U113" s="49" t="str">
        <f t="shared" ref="U113:U122" si="37">IF(D113="","",U44)</f>
        <v/>
      </c>
      <c r="V113" s="49" t="str">
        <f>IF($D113="","",V44)</f>
        <v/>
      </c>
      <c r="W113" s="49" t="str">
        <f t="shared" ref="W113:W122" si="38">IF(D113="","",W44)</f>
        <v/>
      </c>
      <c r="X113" s="49" t="str">
        <f t="shared" ref="X113:X122" si="39">IF($D113="","",X44)</f>
        <v/>
      </c>
    </row>
    <row r="114" spans="1:24" ht="39.75" customHeight="1" x14ac:dyDescent="0.25">
      <c r="A114" s="11" t="str">
        <f t="shared" si="27"/>
        <v/>
      </c>
      <c r="B114" s="12" t="str">
        <f t="shared" si="27"/>
        <v/>
      </c>
      <c r="C114" s="12" t="str">
        <f t="shared" si="27"/>
        <v/>
      </c>
      <c r="D114" s="11" t="str">
        <f t="shared" si="28"/>
        <v/>
      </c>
      <c r="E114" s="11" t="str">
        <f t="shared" si="29"/>
        <v/>
      </c>
      <c r="F114" s="11" t="str">
        <f t="shared" si="30"/>
        <v/>
      </c>
      <c r="G114" s="12" t="str">
        <f t="shared" si="31"/>
        <v/>
      </c>
      <c r="H114" s="137" t="str">
        <f t="shared" si="32"/>
        <v/>
      </c>
      <c r="I114" s="137"/>
      <c r="J114" s="168"/>
      <c r="K114" s="169"/>
      <c r="L114" s="122" t="str">
        <f>IF(D114="","",IF(H114-J114=0,0,H114-J114))</f>
        <v/>
      </c>
      <c r="M114" s="123"/>
      <c r="N114" s="135" t="str">
        <f t="shared" si="33"/>
        <v/>
      </c>
      <c r="O114" s="135"/>
      <c r="P114" s="144" t="str">
        <f>IF(D114="","",J114*N114)</f>
        <v/>
      </c>
      <c r="Q114" s="145"/>
      <c r="R114" s="49" t="str">
        <f t="shared" si="34"/>
        <v/>
      </c>
      <c r="S114" s="50" t="str">
        <f t="shared" si="35"/>
        <v/>
      </c>
      <c r="T114" s="49" t="str">
        <f t="shared" si="36"/>
        <v/>
      </c>
      <c r="U114" s="49" t="str">
        <f t="shared" si="37"/>
        <v/>
      </c>
      <c r="V114" s="49" t="str">
        <f t="shared" ref="V114:V122" si="40">IF(D114="","",V45)</f>
        <v/>
      </c>
      <c r="W114" s="49" t="str">
        <f t="shared" si="38"/>
        <v/>
      </c>
      <c r="X114" s="49" t="str">
        <f t="shared" si="39"/>
        <v/>
      </c>
    </row>
    <row r="115" spans="1:24" ht="39.75" customHeight="1" x14ac:dyDescent="0.25">
      <c r="A115" s="11" t="str">
        <f t="shared" si="27"/>
        <v/>
      </c>
      <c r="B115" s="12" t="str">
        <f t="shared" si="27"/>
        <v/>
      </c>
      <c r="C115" s="12" t="str">
        <f t="shared" si="27"/>
        <v/>
      </c>
      <c r="D115" s="11" t="str">
        <f t="shared" si="28"/>
        <v/>
      </c>
      <c r="E115" s="11" t="str">
        <f t="shared" si="29"/>
        <v/>
      </c>
      <c r="F115" s="11" t="str">
        <f t="shared" si="30"/>
        <v/>
      </c>
      <c r="G115" s="12" t="str">
        <f t="shared" si="31"/>
        <v/>
      </c>
      <c r="H115" s="130" t="str">
        <f t="shared" si="32"/>
        <v/>
      </c>
      <c r="I115" s="131"/>
      <c r="J115" s="170"/>
      <c r="K115" s="170"/>
      <c r="L115" s="122" t="str">
        <f t="shared" ref="L115:L122" si="41">IF(D115="","",IF(H115-J115=0,0,H115-J115))</f>
        <v/>
      </c>
      <c r="M115" s="123"/>
      <c r="N115" s="135" t="str">
        <f t="shared" si="33"/>
        <v/>
      </c>
      <c r="O115" s="135"/>
      <c r="P115" s="144" t="str">
        <f t="shared" ref="P115:P122" si="42">IF(D115="","",J115*N115)</f>
        <v/>
      </c>
      <c r="Q115" s="145"/>
      <c r="R115" s="49" t="str">
        <f t="shared" si="34"/>
        <v/>
      </c>
      <c r="S115" s="50" t="str">
        <f t="shared" si="35"/>
        <v/>
      </c>
      <c r="T115" s="49" t="str">
        <f t="shared" si="36"/>
        <v/>
      </c>
      <c r="U115" s="49" t="str">
        <f t="shared" si="37"/>
        <v/>
      </c>
      <c r="V115" s="49" t="str">
        <f t="shared" si="40"/>
        <v/>
      </c>
      <c r="W115" s="49" t="str">
        <f t="shared" si="38"/>
        <v/>
      </c>
      <c r="X115" s="49" t="str">
        <f t="shared" si="39"/>
        <v/>
      </c>
    </row>
    <row r="116" spans="1:24" ht="39.75" customHeight="1" x14ac:dyDescent="0.25">
      <c r="A116" s="11" t="str">
        <f t="shared" si="27"/>
        <v/>
      </c>
      <c r="B116" s="12" t="str">
        <f t="shared" si="27"/>
        <v/>
      </c>
      <c r="C116" s="12" t="str">
        <f t="shared" si="27"/>
        <v/>
      </c>
      <c r="D116" s="11" t="str">
        <f t="shared" si="28"/>
        <v/>
      </c>
      <c r="E116" s="11" t="str">
        <f t="shared" si="29"/>
        <v/>
      </c>
      <c r="F116" s="11" t="str">
        <f t="shared" si="30"/>
        <v/>
      </c>
      <c r="G116" s="12" t="str">
        <f t="shared" si="31"/>
        <v/>
      </c>
      <c r="H116" s="130" t="str">
        <f t="shared" si="32"/>
        <v/>
      </c>
      <c r="I116" s="131"/>
      <c r="J116" s="170"/>
      <c r="K116" s="170"/>
      <c r="L116" s="122" t="str">
        <f t="shared" si="41"/>
        <v/>
      </c>
      <c r="M116" s="123"/>
      <c r="N116" s="135" t="str">
        <f t="shared" si="33"/>
        <v/>
      </c>
      <c r="O116" s="135"/>
      <c r="P116" s="144" t="str">
        <f t="shared" si="42"/>
        <v/>
      </c>
      <c r="Q116" s="145"/>
      <c r="R116" s="49" t="str">
        <f t="shared" si="34"/>
        <v/>
      </c>
      <c r="S116" s="50" t="str">
        <f t="shared" si="35"/>
        <v/>
      </c>
      <c r="T116" s="49" t="str">
        <f t="shared" si="36"/>
        <v/>
      </c>
      <c r="U116" s="49" t="str">
        <f t="shared" si="37"/>
        <v/>
      </c>
      <c r="V116" s="49" t="str">
        <f t="shared" si="40"/>
        <v/>
      </c>
      <c r="W116" s="49" t="str">
        <f t="shared" si="38"/>
        <v/>
      </c>
      <c r="X116" s="49" t="str">
        <f t="shared" si="39"/>
        <v/>
      </c>
    </row>
    <row r="117" spans="1:24" ht="39.75" customHeight="1" x14ac:dyDescent="0.25">
      <c r="A117" s="11" t="str">
        <f t="shared" si="27"/>
        <v/>
      </c>
      <c r="B117" s="12" t="str">
        <f t="shared" si="27"/>
        <v/>
      </c>
      <c r="C117" s="12" t="str">
        <f t="shared" si="27"/>
        <v/>
      </c>
      <c r="D117" s="11" t="str">
        <f t="shared" si="28"/>
        <v/>
      </c>
      <c r="E117" s="11" t="str">
        <f t="shared" si="29"/>
        <v/>
      </c>
      <c r="F117" s="11" t="str">
        <f t="shared" si="30"/>
        <v/>
      </c>
      <c r="G117" s="12" t="str">
        <f t="shared" si="31"/>
        <v/>
      </c>
      <c r="H117" s="130" t="str">
        <f t="shared" si="32"/>
        <v/>
      </c>
      <c r="I117" s="131"/>
      <c r="J117" s="146"/>
      <c r="K117" s="146"/>
      <c r="L117" s="122" t="str">
        <f t="shared" si="41"/>
        <v/>
      </c>
      <c r="M117" s="123"/>
      <c r="N117" s="135" t="str">
        <f t="shared" si="33"/>
        <v/>
      </c>
      <c r="O117" s="135"/>
      <c r="P117" s="144" t="str">
        <f t="shared" si="42"/>
        <v/>
      </c>
      <c r="Q117" s="145"/>
      <c r="R117" s="49" t="str">
        <f t="shared" si="34"/>
        <v/>
      </c>
      <c r="S117" s="50" t="str">
        <f t="shared" si="35"/>
        <v/>
      </c>
      <c r="T117" s="49" t="str">
        <f t="shared" si="36"/>
        <v/>
      </c>
      <c r="U117" s="49" t="str">
        <f t="shared" si="37"/>
        <v/>
      </c>
      <c r="V117" s="49" t="str">
        <f t="shared" si="40"/>
        <v/>
      </c>
      <c r="W117" s="49" t="str">
        <f t="shared" si="38"/>
        <v/>
      </c>
      <c r="X117" s="49" t="str">
        <f t="shared" si="39"/>
        <v/>
      </c>
    </row>
    <row r="118" spans="1:24" ht="39.75" customHeight="1" x14ac:dyDescent="0.25">
      <c r="A118" s="11" t="str">
        <f t="shared" si="27"/>
        <v/>
      </c>
      <c r="B118" s="12" t="str">
        <f t="shared" si="27"/>
        <v/>
      </c>
      <c r="C118" s="12" t="str">
        <f t="shared" si="27"/>
        <v/>
      </c>
      <c r="D118" s="11" t="str">
        <f t="shared" si="28"/>
        <v/>
      </c>
      <c r="E118" s="11" t="str">
        <f t="shared" si="29"/>
        <v/>
      </c>
      <c r="F118" s="11" t="str">
        <f t="shared" si="30"/>
        <v/>
      </c>
      <c r="G118" s="12" t="str">
        <f t="shared" si="31"/>
        <v/>
      </c>
      <c r="H118" s="130" t="str">
        <f t="shared" si="32"/>
        <v/>
      </c>
      <c r="I118" s="131"/>
      <c r="J118" s="125"/>
      <c r="K118" s="126"/>
      <c r="L118" s="122" t="str">
        <f t="shared" si="41"/>
        <v/>
      </c>
      <c r="M118" s="123"/>
      <c r="N118" s="135" t="str">
        <f t="shared" si="33"/>
        <v/>
      </c>
      <c r="O118" s="135"/>
      <c r="P118" s="144" t="str">
        <f t="shared" si="42"/>
        <v/>
      </c>
      <c r="Q118" s="145"/>
      <c r="R118" s="49" t="str">
        <f t="shared" si="34"/>
        <v/>
      </c>
      <c r="S118" s="50" t="str">
        <f t="shared" si="35"/>
        <v/>
      </c>
      <c r="T118" s="49" t="str">
        <f t="shared" si="36"/>
        <v/>
      </c>
      <c r="U118" s="49" t="str">
        <f t="shared" si="37"/>
        <v/>
      </c>
      <c r="V118" s="49" t="str">
        <f t="shared" si="40"/>
        <v/>
      </c>
      <c r="W118" s="49" t="str">
        <f t="shared" si="38"/>
        <v/>
      </c>
      <c r="X118" s="49" t="str">
        <f t="shared" si="39"/>
        <v/>
      </c>
    </row>
    <row r="119" spans="1:24" ht="39.75" customHeight="1" x14ac:dyDescent="0.25">
      <c r="A119" s="11" t="str">
        <f t="shared" si="27"/>
        <v/>
      </c>
      <c r="B119" s="12" t="str">
        <f t="shared" si="27"/>
        <v/>
      </c>
      <c r="C119" s="12" t="str">
        <f t="shared" si="27"/>
        <v/>
      </c>
      <c r="D119" s="11" t="str">
        <f t="shared" si="28"/>
        <v/>
      </c>
      <c r="E119" s="11" t="str">
        <f t="shared" si="29"/>
        <v/>
      </c>
      <c r="F119" s="11" t="str">
        <f t="shared" si="30"/>
        <v/>
      </c>
      <c r="G119" s="12" t="str">
        <f t="shared" si="31"/>
        <v/>
      </c>
      <c r="H119" s="130" t="str">
        <f t="shared" si="32"/>
        <v/>
      </c>
      <c r="I119" s="131"/>
      <c r="J119" s="125"/>
      <c r="K119" s="126"/>
      <c r="L119" s="122" t="str">
        <f t="shared" si="41"/>
        <v/>
      </c>
      <c r="M119" s="123"/>
      <c r="N119" s="135" t="str">
        <f t="shared" si="33"/>
        <v/>
      </c>
      <c r="O119" s="135"/>
      <c r="P119" s="144" t="str">
        <f t="shared" si="42"/>
        <v/>
      </c>
      <c r="Q119" s="145"/>
      <c r="R119" s="49" t="str">
        <f t="shared" si="34"/>
        <v/>
      </c>
      <c r="S119" s="50" t="str">
        <f t="shared" si="35"/>
        <v/>
      </c>
      <c r="T119" s="49" t="str">
        <f t="shared" si="36"/>
        <v/>
      </c>
      <c r="U119" s="49" t="str">
        <f t="shared" si="37"/>
        <v/>
      </c>
      <c r="V119" s="49" t="str">
        <f t="shared" si="40"/>
        <v/>
      </c>
      <c r="W119" s="49" t="str">
        <f t="shared" si="38"/>
        <v/>
      </c>
      <c r="X119" s="49" t="str">
        <f t="shared" si="39"/>
        <v/>
      </c>
    </row>
    <row r="120" spans="1:24" ht="39.75" customHeight="1" x14ac:dyDescent="0.25">
      <c r="A120" s="11" t="str">
        <f t="shared" si="27"/>
        <v/>
      </c>
      <c r="B120" s="12" t="str">
        <f t="shared" si="27"/>
        <v/>
      </c>
      <c r="C120" s="12" t="str">
        <f t="shared" si="27"/>
        <v/>
      </c>
      <c r="D120" s="11" t="str">
        <f t="shared" si="28"/>
        <v/>
      </c>
      <c r="E120" s="11" t="str">
        <f t="shared" si="29"/>
        <v/>
      </c>
      <c r="F120" s="11" t="str">
        <f t="shared" si="30"/>
        <v/>
      </c>
      <c r="G120" s="12" t="str">
        <f t="shared" si="31"/>
        <v/>
      </c>
      <c r="H120" s="130" t="str">
        <f t="shared" si="32"/>
        <v/>
      </c>
      <c r="I120" s="131"/>
      <c r="J120" s="125"/>
      <c r="K120" s="126"/>
      <c r="L120" s="122" t="str">
        <f t="shared" si="41"/>
        <v/>
      </c>
      <c r="M120" s="123"/>
      <c r="N120" s="135" t="str">
        <f t="shared" si="33"/>
        <v/>
      </c>
      <c r="O120" s="135"/>
      <c r="P120" s="144" t="str">
        <f t="shared" si="42"/>
        <v/>
      </c>
      <c r="Q120" s="145"/>
      <c r="R120" s="49" t="str">
        <f t="shared" si="34"/>
        <v/>
      </c>
      <c r="S120" s="50" t="str">
        <f t="shared" si="35"/>
        <v/>
      </c>
      <c r="T120" s="49" t="str">
        <f t="shared" si="36"/>
        <v/>
      </c>
      <c r="U120" s="49" t="str">
        <f t="shared" si="37"/>
        <v/>
      </c>
      <c r="V120" s="49" t="str">
        <f t="shared" si="40"/>
        <v/>
      </c>
      <c r="W120" s="49" t="str">
        <f t="shared" si="38"/>
        <v/>
      </c>
      <c r="X120" s="49" t="str">
        <f t="shared" si="39"/>
        <v/>
      </c>
    </row>
    <row r="121" spans="1:24" ht="39.75" customHeight="1" x14ac:dyDescent="0.25">
      <c r="A121" s="11" t="str">
        <f t="shared" si="27"/>
        <v/>
      </c>
      <c r="B121" s="12" t="str">
        <f t="shared" si="27"/>
        <v/>
      </c>
      <c r="C121" s="12" t="str">
        <f t="shared" si="27"/>
        <v/>
      </c>
      <c r="D121" s="11" t="str">
        <f t="shared" si="28"/>
        <v/>
      </c>
      <c r="E121" s="11" t="str">
        <f t="shared" si="29"/>
        <v/>
      </c>
      <c r="F121" s="11" t="str">
        <f t="shared" si="30"/>
        <v/>
      </c>
      <c r="G121" s="12" t="str">
        <f t="shared" si="31"/>
        <v/>
      </c>
      <c r="H121" s="130" t="str">
        <f t="shared" si="32"/>
        <v/>
      </c>
      <c r="I121" s="131"/>
      <c r="J121" s="125"/>
      <c r="K121" s="126"/>
      <c r="L121" s="122" t="str">
        <f t="shared" si="41"/>
        <v/>
      </c>
      <c r="M121" s="123"/>
      <c r="N121" s="135" t="str">
        <f t="shared" si="33"/>
        <v/>
      </c>
      <c r="O121" s="135"/>
      <c r="P121" s="144" t="str">
        <f t="shared" si="42"/>
        <v/>
      </c>
      <c r="Q121" s="145"/>
      <c r="R121" s="49" t="str">
        <f t="shared" si="34"/>
        <v/>
      </c>
      <c r="S121" s="50" t="str">
        <f t="shared" si="35"/>
        <v/>
      </c>
      <c r="T121" s="49" t="str">
        <f t="shared" si="36"/>
        <v/>
      </c>
      <c r="U121" s="49" t="str">
        <f t="shared" si="37"/>
        <v/>
      </c>
      <c r="V121" s="49" t="str">
        <f t="shared" si="40"/>
        <v/>
      </c>
      <c r="W121" s="49" t="str">
        <f t="shared" si="38"/>
        <v/>
      </c>
      <c r="X121" s="49" t="str">
        <f t="shared" si="39"/>
        <v/>
      </c>
    </row>
    <row r="122" spans="1:24" ht="39.75" customHeight="1" thickBot="1" x14ac:dyDescent="0.3">
      <c r="A122" s="11" t="str">
        <f t="shared" si="27"/>
        <v/>
      </c>
      <c r="B122" s="12" t="str">
        <f t="shared" si="27"/>
        <v/>
      </c>
      <c r="C122" s="12" t="str">
        <f t="shared" si="27"/>
        <v/>
      </c>
      <c r="D122" s="11" t="str">
        <f t="shared" si="28"/>
        <v/>
      </c>
      <c r="E122" s="11" t="str">
        <f t="shared" si="29"/>
        <v/>
      </c>
      <c r="F122" s="11" t="str">
        <f t="shared" si="30"/>
        <v/>
      </c>
      <c r="G122" s="12" t="str">
        <f t="shared" si="31"/>
        <v/>
      </c>
      <c r="H122" s="130" t="str">
        <f t="shared" si="32"/>
        <v/>
      </c>
      <c r="I122" s="131"/>
      <c r="J122" s="138"/>
      <c r="K122" s="139"/>
      <c r="L122" s="122" t="str">
        <f t="shared" si="41"/>
        <v/>
      </c>
      <c r="M122" s="123"/>
      <c r="N122" s="135" t="str">
        <f t="shared" si="33"/>
        <v/>
      </c>
      <c r="O122" s="135"/>
      <c r="P122" s="144" t="str">
        <f t="shared" si="42"/>
        <v/>
      </c>
      <c r="Q122" s="145"/>
      <c r="R122" s="49" t="str">
        <f t="shared" si="34"/>
        <v/>
      </c>
      <c r="S122" s="50" t="str">
        <f t="shared" si="35"/>
        <v/>
      </c>
      <c r="T122" s="49" t="str">
        <f t="shared" si="36"/>
        <v/>
      </c>
      <c r="U122" s="49" t="str">
        <f t="shared" si="37"/>
        <v/>
      </c>
      <c r="V122" s="49" t="str">
        <f t="shared" si="40"/>
        <v/>
      </c>
      <c r="W122" s="49" t="str">
        <f t="shared" si="38"/>
        <v/>
      </c>
      <c r="X122" s="49" t="str">
        <f t="shared" si="39"/>
        <v/>
      </c>
    </row>
    <row r="123" spans="1:24" ht="39.75" customHeight="1" thickBot="1" x14ac:dyDescent="0.3">
      <c r="A123" s="73"/>
      <c r="B123" s="73"/>
      <c r="C123" s="73"/>
      <c r="D123" s="73"/>
      <c r="E123" s="73"/>
      <c r="F123" s="73"/>
      <c r="G123" s="69" t="s">
        <v>362</v>
      </c>
      <c r="H123" s="141">
        <f>SUM(H113:H122)</f>
        <v>0</v>
      </c>
      <c r="I123" s="142"/>
      <c r="J123" s="73"/>
      <c r="K123" s="73"/>
      <c r="L123" s="73"/>
      <c r="M123" s="73"/>
      <c r="N123" s="73"/>
      <c r="O123" s="73"/>
      <c r="P123" s="73"/>
      <c r="Q123" s="73"/>
      <c r="R123" s="73"/>
      <c r="T123" s="73"/>
      <c r="U123" s="73"/>
      <c r="V123" s="73"/>
      <c r="W123" s="73"/>
      <c r="X123" s="73"/>
    </row>
    <row r="124" spans="1:24" ht="28.5" customHeight="1" thickBot="1" x14ac:dyDescent="0.3">
      <c r="A124" s="104"/>
      <c r="B124" s="73"/>
      <c r="C124" s="73"/>
      <c r="D124" s="104"/>
      <c r="E124" s="104"/>
      <c r="F124" s="104"/>
      <c r="G124" s="69" t="s">
        <v>359</v>
      </c>
      <c r="H124" s="105"/>
      <c r="J124" s="141">
        <f>IF($M$94&lt;&gt;"-",IF(SUM(J113:J122)&lt;$M$94,SUM(J113:J122),$M$94),0)</f>
        <v>0</v>
      </c>
      <c r="K124" s="142"/>
      <c r="L124" s="108"/>
      <c r="M124" s="108"/>
      <c r="N124" s="108"/>
      <c r="O124" s="108"/>
      <c r="P124" s="106"/>
      <c r="Q124" s="106"/>
      <c r="R124" s="107"/>
      <c r="S124" s="108"/>
      <c r="T124" s="107"/>
      <c r="U124" s="107"/>
      <c r="V124" s="107"/>
      <c r="W124" s="107"/>
      <c r="X124" s="103"/>
    </row>
    <row r="125" spans="1:24" ht="30.75" customHeight="1" thickBot="1" x14ac:dyDescent="0.3">
      <c r="G125" s="69" t="str">
        <f>IF(J124&gt;0,"Razem po korekcie o niezrealizowane godzin pensum: ","Razem: ")</f>
        <v xml:space="preserve">Razem: </v>
      </c>
      <c r="J125" s="148">
        <f>IF(SUM(J113:J122)-IF(J124&lt;&gt;"-",IF(J124&gt;0,J124,0),0)&lt;0,"Pensum nie zostało zrealizowane",SUM(J113:J122)-IF(J124&lt;&gt;"-",IF(J124&gt;0,J124,0),0))</f>
        <v>0</v>
      </c>
      <c r="K125" s="149"/>
      <c r="L125" s="150"/>
      <c r="M125" s="150"/>
      <c r="N125" s="150" t="s">
        <v>360</v>
      </c>
      <c r="O125" s="150"/>
      <c r="P125" s="151">
        <f>IF(IF(J124&gt;0,-J124*MIN(N113:O122),0)+SUM(P113:Q122)&lt;0,"-",IF(J124&gt;0,-J124*MIN(N113:O122),0)+SUM(P113:Q122))</f>
        <v>0</v>
      </c>
      <c r="Q125" s="152"/>
      <c r="R125" s="71"/>
      <c r="S125" s="72"/>
      <c r="T125" s="71"/>
      <c r="U125" s="71"/>
      <c r="V125" s="71"/>
      <c r="W125" s="71"/>
      <c r="X125" s="71"/>
    </row>
    <row r="126" spans="1:24" ht="29.25" customHeight="1" x14ac:dyDescent="0.25">
      <c r="A126" s="86" t="s">
        <v>11</v>
      </c>
      <c r="B126" s="54" t="s">
        <v>9</v>
      </c>
    </row>
    <row r="127" spans="1:24" s="54" customFormat="1" x14ac:dyDescent="0.25"/>
    <row r="128" spans="1:24" s="54" customFormat="1" x14ac:dyDescent="0.25">
      <c r="F128" s="140"/>
      <c r="G128" s="140"/>
      <c r="H128" s="140"/>
      <c r="I128" s="140"/>
      <c r="M128" s="140" t="s">
        <v>146</v>
      </c>
      <c r="N128" s="140"/>
      <c r="O128" s="140"/>
      <c r="P128" s="140"/>
      <c r="Q128" s="140"/>
      <c r="R128" s="140"/>
      <c r="S128" s="140"/>
      <c r="T128" s="140"/>
      <c r="U128" s="140"/>
    </row>
    <row r="129" spans="1:25" s="54" customFormat="1" x14ac:dyDescent="0.25">
      <c r="B129" s="140"/>
      <c r="C129" s="140"/>
      <c r="F129" s="140" t="s">
        <v>148</v>
      </c>
      <c r="G129" s="140"/>
      <c r="H129" s="140"/>
      <c r="I129" s="140"/>
      <c r="M129" s="140" t="s">
        <v>142</v>
      </c>
      <c r="N129" s="140"/>
      <c r="O129" s="140"/>
      <c r="P129" s="140"/>
      <c r="Q129" s="140"/>
      <c r="R129" s="140"/>
      <c r="S129" s="140"/>
      <c r="T129" s="140"/>
      <c r="U129" s="140"/>
    </row>
    <row r="130" spans="1:25" s="54" customFormat="1" ht="15" customHeight="1" x14ac:dyDescent="0.25">
      <c r="F130" s="91"/>
      <c r="G130" s="91"/>
      <c r="H130" s="91"/>
      <c r="I130" s="91"/>
      <c r="N130" s="92"/>
      <c r="O130" s="92"/>
      <c r="P130" s="92"/>
      <c r="S130" s="58"/>
    </row>
    <row r="131" spans="1:25" s="54" customFormat="1" ht="14.25" customHeight="1" x14ac:dyDescent="0.25">
      <c r="B131" s="174"/>
      <c r="C131" s="174"/>
      <c r="F131" s="194"/>
      <c r="G131" s="194"/>
      <c r="H131" s="194"/>
      <c r="I131" s="194"/>
      <c r="J131" s="92"/>
      <c r="K131" s="92"/>
      <c r="L131" s="92"/>
      <c r="M131" s="92"/>
      <c r="N131" s="92"/>
      <c r="O131" s="92"/>
      <c r="P131" s="92"/>
      <c r="Q131" s="92"/>
      <c r="S131" s="58"/>
    </row>
    <row r="132" spans="1:25" s="54" customFormat="1" ht="12.75" customHeight="1" x14ac:dyDescent="0.25">
      <c r="B132" s="182"/>
      <c r="C132" s="182"/>
      <c r="D132" s="74"/>
      <c r="E132" s="74"/>
      <c r="F132" s="143"/>
      <c r="G132" s="143"/>
      <c r="H132" s="143"/>
      <c r="I132" s="143"/>
      <c r="J132" s="93"/>
      <c r="K132" s="93"/>
      <c r="L132" s="93"/>
      <c r="M132" s="121"/>
      <c r="N132" s="121"/>
      <c r="O132" s="121"/>
      <c r="P132" s="121"/>
      <c r="Q132" s="121"/>
      <c r="R132" s="121"/>
      <c r="S132" s="121"/>
      <c r="T132" s="121"/>
      <c r="U132" s="121"/>
    </row>
    <row r="133" spans="1:25" s="54" customFormat="1" x14ac:dyDescent="0.25">
      <c r="B133" s="174" t="s">
        <v>134</v>
      </c>
      <c r="C133" s="174"/>
      <c r="D133" s="74"/>
      <c r="E133" s="74"/>
      <c r="F133" s="194" t="s">
        <v>144</v>
      </c>
      <c r="G133" s="194"/>
      <c r="H133" s="194"/>
      <c r="I133" s="194"/>
      <c r="J133" s="93"/>
      <c r="K133" s="93"/>
      <c r="L133" s="93"/>
      <c r="M133" s="174" t="s">
        <v>145</v>
      </c>
      <c r="N133" s="174"/>
      <c r="O133" s="174"/>
      <c r="P133" s="174"/>
      <c r="Q133" s="174"/>
      <c r="R133" s="174"/>
      <c r="S133" s="174"/>
      <c r="T133" s="174"/>
      <c r="U133" s="174"/>
    </row>
    <row r="134" spans="1:25" s="54" customFormat="1" x14ac:dyDescent="0.25">
      <c r="B134" s="182" t="s">
        <v>149</v>
      </c>
      <c r="C134" s="182"/>
      <c r="D134" s="74"/>
      <c r="E134" s="74"/>
      <c r="F134" s="143" t="s">
        <v>152</v>
      </c>
      <c r="G134" s="143"/>
      <c r="H134" s="143"/>
      <c r="I134" s="143"/>
      <c r="J134" s="93"/>
      <c r="K134" s="93"/>
      <c r="L134" s="93"/>
      <c r="M134" s="121" t="s">
        <v>143</v>
      </c>
      <c r="N134" s="121"/>
      <c r="O134" s="121"/>
      <c r="P134" s="121"/>
      <c r="Q134" s="121"/>
      <c r="R134" s="121"/>
      <c r="S134" s="121"/>
      <c r="T134" s="121"/>
      <c r="U134" s="121"/>
    </row>
    <row r="135" spans="1:25" s="54" customFormat="1" x14ac:dyDescent="0.25">
      <c r="B135" s="76"/>
      <c r="C135" s="76"/>
      <c r="D135" s="74"/>
      <c r="E135" s="74"/>
      <c r="F135" s="143" t="s">
        <v>151</v>
      </c>
      <c r="G135" s="143"/>
      <c r="H135" s="143"/>
      <c r="I135" s="143"/>
      <c r="J135" s="93"/>
      <c r="K135" s="93"/>
      <c r="L135" s="93"/>
      <c r="M135" s="77"/>
      <c r="N135" s="77"/>
      <c r="O135" s="77"/>
      <c r="P135" s="77"/>
      <c r="Q135" s="77"/>
      <c r="R135" s="77"/>
      <c r="S135" s="94"/>
      <c r="T135" s="77"/>
      <c r="U135" s="77"/>
    </row>
    <row r="136" spans="1:25" s="54" customFormat="1" x14ac:dyDescent="0.25">
      <c r="B136" s="76"/>
      <c r="C136" s="76"/>
      <c r="D136" s="74"/>
      <c r="E136" s="74"/>
      <c r="F136" s="94"/>
      <c r="G136" s="94"/>
      <c r="H136" s="94"/>
      <c r="I136" s="94"/>
      <c r="J136" s="93"/>
      <c r="K136" s="93"/>
      <c r="L136" s="93"/>
      <c r="M136" s="77"/>
      <c r="N136" s="77"/>
      <c r="O136" s="77"/>
      <c r="P136" s="77"/>
      <c r="Q136" s="77"/>
      <c r="R136" s="77"/>
      <c r="S136" s="94"/>
      <c r="T136" s="77"/>
      <c r="U136" s="77"/>
    </row>
    <row r="137" spans="1:25" s="88" customFormat="1" x14ac:dyDescent="0.25">
      <c r="B137" s="95"/>
      <c r="C137" s="95"/>
      <c r="D137" s="96"/>
      <c r="E137" s="96"/>
      <c r="F137" s="95"/>
      <c r="G137" s="95"/>
      <c r="H137" s="95"/>
      <c r="I137" s="95"/>
      <c r="J137" s="97"/>
      <c r="K137" s="97"/>
      <c r="L137" s="97"/>
      <c r="M137" s="98"/>
      <c r="N137" s="98"/>
      <c r="O137" s="78" t="s">
        <v>162</v>
      </c>
      <c r="P137" s="147">
        <f ca="1">TODAY()</f>
        <v>45559</v>
      </c>
      <c r="Q137" s="147"/>
      <c r="R137" s="147"/>
      <c r="S137" s="95"/>
      <c r="T137" s="98"/>
      <c r="U137" s="98"/>
    </row>
    <row r="138" spans="1:25" s="54" customFormat="1" ht="18" x14ac:dyDescent="0.25">
      <c r="B138" s="76"/>
      <c r="C138" s="76"/>
      <c r="D138" s="74"/>
      <c r="E138" s="74"/>
      <c r="F138" s="94"/>
      <c r="G138" s="94"/>
      <c r="H138" s="94"/>
      <c r="I138" s="94"/>
      <c r="J138" s="93"/>
      <c r="K138" s="93"/>
      <c r="L138" s="93"/>
      <c r="M138" s="57" t="s">
        <v>131</v>
      </c>
      <c r="N138" s="56"/>
      <c r="O138" s="57"/>
      <c r="P138" s="184"/>
      <c r="Q138" s="184"/>
      <c r="R138" s="184"/>
      <c r="S138" s="184"/>
      <c r="T138" s="184"/>
      <c r="U138" s="184"/>
      <c r="V138" s="184"/>
    </row>
    <row r="139" spans="1:25" s="54" customFormat="1" ht="18" x14ac:dyDescent="0.25">
      <c r="B139" s="76"/>
      <c r="C139" s="76"/>
      <c r="D139" s="74"/>
      <c r="E139" s="74"/>
      <c r="F139" s="94"/>
      <c r="G139" s="94"/>
      <c r="H139" s="94"/>
      <c r="I139" s="94"/>
      <c r="J139" s="93"/>
      <c r="K139" s="93"/>
      <c r="L139" s="93"/>
      <c r="M139" s="57"/>
      <c r="N139" s="56"/>
      <c r="O139" s="57"/>
      <c r="P139" s="80"/>
      <c r="Q139" s="80"/>
      <c r="R139" s="80"/>
      <c r="S139" s="80"/>
      <c r="T139" s="80"/>
      <c r="U139" s="80"/>
      <c r="V139" s="80"/>
    </row>
    <row r="140" spans="1:25" s="54" customFormat="1" ht="20.25" x14ac:dyDescent="0.25">
      <c r="A140" s="129" t="s">
        <v>346</v>
      </c>
      <c r="B140" s="129"/>
      <c r="C140" s="129"/>
      <c r="D140" s="129"/>
      <c r="E140" s="129"/>
      <c r="F140" s="129"/>
      <c r="G140" s="129"/>
      <c r="H140" s="129"/>
      <c r="I140" s="129"/>
      <c r="J140" s="129"/>
      <c r="K140" s="129"/>
      <c r="L140" s="129"/>
      <c r="M140" s="129"/>
      <c r="N140" s="129"/>
      <c r="O140" s="129"/>
      <c r="P140" s="129"/>
      <c r="Q140" s="129"/>
      <c r="R140" s="129"/>
      <c r="S140" s="129"/>
      <c r="T140" s="129"/>
      <c r="U140" s="129"/>
      <c r="V140" s="129"/>
      <c r="W140" s="129"/>
      <c r="X140" s="129"/>
      <c r="Y140" s="129"/>
    </row>
    <row r="141" spans="1:25" s="54" customFormat="1" ht="22.5" customHeight="1" x14ac:dyDescent="0.25">
      <c r="G141" s="59" t="s">
        <v>136</v>
      </c>
      <c r="H141" s="136" t="s">
        <v>426</v>
      </c>
      <c r="I141" s="136"/>
      <c r="J141" s="136"/>
      <c r="K141" s="55"/>
      <c r="L141" s="59" t="s">
        <v>137</v>
      </c>
      <c r="M141" s="136" t="s">
        <v>427</v>
      </c>
      <c r="N141" s="136"/>
      <c r="O141" s="136"/>
      <c r="P141" s="136"/>
      <c r="Q141" s="136"/>
      <c r="S141" s="58"/>
    </row>
    <row r="142" spans="1:25" s="54" customFormat="1" ht="18" x14ac:dyDescent="0.25">
      <c r="G142" s="59"/>
      <c r="H142" s="89"/>
      <c r="I142" s="89"/>
      <c r="J142" s="89"/>
      <c r="K142" s="55"/>
      <c r="L142" s="59"/>
      <c r="M142" s="89"/>
      <c r="N142" s="89"/>
      <c r="O142" s="89"/>
      <c r="P142" s="89"/>
      <c r="Q142" s="89"/>
      <c r="S142" s="58"/>
    </row>
    <row r="143" spans="1:25" s="54" customFormat="1" x14ac:dyDescent="0.25">
      <c r="S143" s="58"/>
    </row>
    <row r="144" spans="1:25" s="64" customFormat="1" ht="13.5" customHeight="1" x14ac:dyDescent="0.25">
      <c r="A144" s="187" t="s">
        <v>138</v>
      </c>
      <c r="B144" s="187"/>
      <c r="C144" s="187"/>
      <c r="S144" s="65"/>
    </row>
    <row r="145" spans="1:24" s="54" customFormat="1" ht="24" customHeight="1" x14ac:dyDescent="0.25">
      <c r="A145" s="39" t="s">
        <v>0</v>
      </c>
      <c r="B145" s="185">
        <f>$B$7</f>
        <v>0</v>
      </c>
      <c r="C145" s="185"/>
      <c r="D145" s="185" t="str">
        <f>$D$7</f>
        <v>X Y</v>
      </c>
      <c r="E145" s="185"/>
      <c r="F145" s="185"/>
      <c r="G145" s="185"/>
      <c r="H145" s="185"/>
      <c r="I145" s="185"/>
      <c r="J145" s="185"/>
      <c r="S145" s="58"/>
    </row>
    <row r="146" spans="1:24" s="54" customFormat="1" ht="18.75" thickBot="1" x14ac:dyDescent="0.3">
      <c r="A146" s="90"/>
      <c r="B146" s="186" t="s">
        <v>343</v>
      </c>
      <c r="C146" s="186"/>
      <c r="D146" s="186" t="s">
        <v>368</v>
      </c>
      <c r="E146" s="186"/>
      <c r="F146" s="186"/>
      <c r="G146" s="186"/>
      <c r="H146" s="186"/>
      <c r="I146" s="186"/>
      <c r="J146" s="186"/>
      <c r="S146" s="58"/>
    </row>
    <row r="147" spans="1:24" s="66" customFormat="1" ht="79.5" customHeight="1" thickBot="1" x14ac:dyDescent="0.3">
      <c r="A147" s="9" t="s">
        <v>6</v>
      </c>
      <c r="B147" s="10" t="s">
        <v>1</v>
      </c>
      <c r="C147" s="10" t="s">
        <v>2</v>
      </c>
      <c r="D147" s="6" t="s">
        <v>166</v>
      </c>
      <c r="E147" s="116" t="str">
        <f>E112</f>
        <v>Poziom studiów</v>
      </c>
      <c r="F147" s="116" t="s">
        <v>3</v>
      </c>
      <c r="G147" s="10" t="s">
        <v>4</v>
      </c>
      <c r="H147" s="155" t="str">
        <f>H112</f>
        <v>Liczba godzin ponadwymiarowych do rozliczenia</v>
      </c>
      <c r="I147" s="156"/>
      <c r="J147" s="159" t="str">
        <f>J112</f>
        <v>Liczba zrealizowanych godzin ponadwymiarowych we wskazanym okresie</v>
      </c>
      <c r="K147" s="160"/>
      <c r="L147" s="155" t="s">
        <v>147</v>
      </c>
      <c r="M147" s="156"/>
      <c r="N147" s="132" t="s">
        <v>132</v>
      </c>
      <c r="O147" s="134"/>
      <c r="P147" s="132" t="s">
        <v>10</v>
      </c>
      <c r="Q147" s="134"/>
      <c r="R147" s="132" t="s">
        <v>128</v>
      </c>
      <c r="S147" s="133"/>
      <c r="T147" s="133"/>
      <c r="U147" s="133"/>
      <c r="V147" s="133"/>
      <c r="W147" s="133"/>
      <c r="X147" s="134"/>
    </row>
    <row r="148" spans="1:24" ht="39.75" customHeight="1" x14ac:dyDescent="0.25">
      <c r="A148" s="7" t="str">
        <f t="shared" ref="A148:C157" si="43">IF(A44=0,"",A44)</f>
        <v/>
      </c>
      <c r="B148" s="13" t="str">
        <f t="shared" si="43"/>
        <v/>
      </c>
      <c r="C148" s="13" t="str">
        <f t="shared" si="43"/>
        <v/>
      </c>
      <c r="D148" s="7" t="str">
        <f>IF(OR(D44="niestacjonarne",D44="STAŻ ART.",D44="podyplomowe",D44="Podyplomowe Fila",D44="Szkoła Doktorska",D44="Zajęcia wspólne w ramach wydziału",D44="Wspólne wykłady studentów",D44="kurs przygotowawczy",D44="kurs konsultacyjny",D44="PS Twórca Muzyki", D44="PS Teorii Tańca",D44="PS Teorii Muzyki",D44="PS Strojenia i Regulacji Fortepianu",D44="PS Dyrygentury Orkiestr Dętych",D44="PS Coaching wokalny dla pianisrtów",D44="PS w zakresie gry na akordeonie",D44="PS w zakresie gry na fortepianie",D44="PS w zakresie gry na klawesynie",D44="PS w zakresie gry w kwartecie smyczkowym",D44="PS w zakresie gry na organach",D44="PS w zakresie gry na rogu",D44="PS w zakresie gry na skrzypcach",D44="PS w zakresie gry na altówce",D44="PS w zakresie gry na flecie",D44="PS w zakresie gry na klarnecie",D44="PS w zakresie gry na kontrabasie",D44="PS w zakresie gry na saksofonie",D44="PS w zakresie gry na wiolonczeli",D44="PS w zakresie gry na perkusji",D44="PS w zakresieśpiweu solowego",D44="PS w zakresie śpiewu ansamblowego"),D44,"")</f>
        <v/>
      </c>
      <c r="E148" s="7" t="str">
        <f t="shared" ref="E148:E157" si="44">IF(D148="","",E44)</f>
        <v/>
      </c>
      <c r="F148" s="7" t="str">
        <f t="shared" ref="F148:F157" si="45">IF(D148="","",F44)</f>
        <v/>
      </c>
      <c r="G148" s="7" t="str">
        <f t="shared" ref="G148:G157" si="46">IF(D148="","",G44)</f>
        <v/>
      </c>
      <c r="H148" s="157" t="str">
        <f t="shared" ref="H148:H157" si="47">IF(D148="","",M44)</f>
        <v/>
      </c>
      <c r="I148" s="158"/>
      <c r="J148" s="199"/>
      <c r="K148" s="200"/>
      <c r="L148" s="203" t="str">
        <f>IF(H148="","",H148-J148)</f>
        <v/>
      </c>
      <c r="M148" s="204"/>
      <c r="N148" s="127" t="str">
        <f t="shared" ref="N148:N157" si="48">IF(D148="","",N44)</f>
        <v/>
      </c>
      <c r="O148" s="128"/>
      <c r="P148" s="127" t="str">
        <f>IF(D148="","",J148*N148)</f>
        <v/>
      </c>
      <c r="Q148" s="128"/>
      <c r="R148" s="50" t="str">
        <f t="shared" ref="R148:R157" si="49">IF(D148="","",R44)</f>
        <v/>
      </c>
      <c r="S148" s="50" t="str">
        <f t="shared" ref="S148:S157" si="50">IF(D148="","",S44)</f>
        <v/>
      </c>
      <c r="T148" s="50" t="str">
        <f t="shared" ref="T148:T157" si="51">IF(D148="","",T44)</f>
        <v/>
      </c>
      <c r="U148" s="50" t="str">
        <f t="shared" ref="U148:U157" si="52">IF(D148="","",U44)</f>
        <v/>
      </c>
      <c r="V148" s="50" t="str">
        <f t="shared" ref="V148:V157" si="53">IF(D148="","",V44)</f>
        <v/>
      </c>
      <c r="W148" s="50" t="str">
        <f>IF($D148="","",W44)</f>
        <v/>
      </c>
      <c r="X148" s="50" t="str">
        <f>IF($D148="","",X44)</f>
        <v/>
      </c>
    </row>
    <row r="149" spans="1:24" ht="39.75" customHeight="1" x14ac:dyDescent="0.25">
      <c r="A149" s="7" t="str">
        <f t="shared" si="43"/>
        <v/>
      </c>
      <c r="B149" s="13" t="str">
        <f t="shared" si="43"/>
        <v/>
      </c>
      <c r="C149" s="13" t="str">
        <f t="shared" si="43"/>
        <v/>
      </c>
      <c r="D149" s="7" t="str">
        <f t="shared" ref="D149:D157" si="54">IF(OR(D45="niestacjonarne",D45="STAŻ ART.",D45="podyplomowe",D45="Podyplomowe Fila",D45="Zajęcia wspólne w ramach wydziału",D45="Wspólne wykłady studentów",D45="kurs przygotowawczy",D45="kurs konsultacyjny",D45="PS Twórca Muzyki", D45="PS Teorii Tańca",D45="PS Teorii Muzyki",D45="PS Strojenia i Regulacji Fortepianu",D45="PS Dyrygentury Orkiestr Dętych",D45="PS Coaching wokalny dla pianisrtów",D45="PS w zakresie gry na akordeonie",D45="PS w zakresie gry na fortepianie",D45="PS w zakresie gry na klawesynie",D45="PS w zakresie gry w kwartecie smyczkowym",D45="PS w zakresie gry na organach",D45="PS w zakresie gry na rogu",D45="PS w zakresie gry na skrzypcach",D45="PS w zakresie gry na altówce",D45="PS w zakresie gry na flecie",D45="PS w zakresie gry na klarnecie",D45="PS w zakresie gry na kontrabasie",D45="PS w zakresie gry na saksofonie",D45="PS w zakresie gry na wiolonczeli",D45="PS w zakresie gry na perkusji",D45="PS w zakresieśpiweu solowego",D45="PS w zakresie śpiewu ansamblowego"),D45,"")</f>
        <v/>
      </c>
      <c r="E149" s="7" t="str">
        <f t="shared" si="44"/>
        <v/>
      </c>
      <c r="F149" s="7" t="str">
        <f t="shared" si="45"/>
        <v/>
      </c>
      <c r="G149" s="13" t="str">
        <f t="shared" si="46"/>
        <v/>
      </c>
      <c r="H149" s="122" t="str">
        <f t="shared" si="47"/>
        <v/>
      </c>
      <c r="I149" s="123"/>
      <c r="J149" s="125"/>
      <c r="K149" s="126"/>
      <c r="L149" s="124" t="str">
        <f t="shared" ref="L149:L157" si="55">IF(H149="","",H149-J149)</f>
        <v/>
      </c>
      <c r="M149" s="124"/>
      <c r="N149" s="135" t="str">
        <f t="shared" si="48"/>
        <v/>
      </c>
      <c r="O149" s="135"/>
      <c r="P149" s="135" t="str">
        <f t="shared" ref="P149:P157" si="56">IF(D149="","",J149*N149)</f>
        <v/>
      </c>
      <c r="Q149" s="135"/>
      <c r="R149" s="50" t="str">
        <f t="shared" si="49"/>
        <v/>
      </c>
      <c r="S149" s="50" t="str">
        <f t="shared" si="50"/>
        <v/>
      </c>
      <c r="T149" s="50" t="str">
        <f t="shared" si="51"/>
        <v/>
      </c>
      <c r="U149" s="50" t="str">
        <f t="shared" si="52"/>
        <v/>
      </c>
      <c r="V149" s="50" t="str">
        <f t="shared" si="53"/>
        <v/>
      </c>
      <c r="W149" s="50" t="str">
        <f t="shared" ref="W149:W157" si="57">IF(D149="","",W45)</f>
        <v/>
      </c>
      <c r="X149" s="50" t="str">
        <f t="shared" ref="X149:X157" si="58">IF($D149="","",X45)</f>
        <v/>
      </c>
    </row>
    <row r="150" spans="1:24" ht="39.75" customHeight="1" x14ac:dyDescent="0.25">
      <c r="A150" s="7" t="str">
        <f t="shared" si="43"/>
        <v/>
      </c>
      <c r="B150" s="13" t="str">
        <f t="shared" si="43"/>
        <v/>
      </c>
      <c r="C150" s="13" t="str">
        <f t="shared" si="43"/>
        <v/>
      </c>
      <c r="D150" s="7" t="str">
        <f t="shared" si="54"/>
        <v/>
      </c>
      <c r="E150" s="7" t="str">
        <f t="shared" si="44"/>
        <v/>
      </c>
      <c r="F150" s="7" t="str">
        <f t="shared" si="45"/>
        <v/>
      </c>
      <c r="G150" s="13" t="str">
        <f t="shared" si="46"/>
        <v/>
      </c>
      <c r="H150" s="122" t="str">
        <f t="shared" si="47"/>
        <v/>
      </c>
      <c r="I150" s="123"/>
      <c r="J150" s="125"/>
      <c r="K150" s="126"/>
      <c r="L150" s="124" t="str">
        <f>IF(H150="","",H150-J150)</f>
        <v/>
      </c>
      <c r="M150" s="124"/>
      <c r="N150" s="135" t="str">
        <f t="shared" si="48"/>
        <v/>
      </c>
      <c r="O150" s="135"/>
      <c r="P150" s="135" t="str">
        <f t="shared" si="56"/>
        <v/>
      </c>
      <c r="Q150" s="135"/>
      <c r="R150" s="50" t="str">
        <f t="shared" si="49"/>
        <v/>
      </c>
      <c r="S150" s="50" t="str">
        <f t="shared" si="50"/>
        <v/>
      </c>
      <c r="T150" s="50" t="str">
        <f t="shared" si="51"/>
        <v/>
      </c>
      <c r="U150" s="50" t="str">
        <f t="shared" si="52"/>
        <v/>
      </c>
      <c r="V150" s="50" t="str">
        <f t="shared" si="53"/>
        <v/>
      </c>
      <c r="W150" s="50" t="str">
        <f t="shared" si="57"/>
        <v/>
      </c>
      <c r="X150" s="50" t="str">
        <f t="shared" si="58"/>
        <v/>
      </c>
    </row>
    <row r="151" spans="1:24" ht="39.75" customHeight="1" x14ac:dyDescent="0.25">
      <c r="A151" s="7" t="str">
        <f t="shared" si="43"/>
        <v/>
      </c>
      <c r="B151" s="13" t="str">
        <f t="shared" si="43"/>
        <v/>
      </c>
      <c r="C151" s="13" t="str">
        <f t="shared" si="43"/>
        <v/>
      </c>
      <c r="D151" s="7" t="str">
        <f t="shared" si="54"/>
        <v/>
      </c>
      <c r="E151" s="7" t="str">
        <f t="shared" si="44"/>
        <v/>
      </c>
      <c r="F151" s="7" t="str">
        <f t="shared" si="45"/>
        <v/>
      </c>
      <c r="G151" s="13" t="str">
        <f t="shared" si="46"/>
        <v/>
      </c>
      <c r="H151" s="122" t="str">
        <f t="shared" si="47"/>
        <v/>
      </c>
      <c r="I151" s="123"/>
      <c r="J151" s="125"/>
      <c r="K151" s="126"/>
      <c r="L151" s="124" t="str">
        <f t="shared" si="55"/>
        <v/>
      </c>
      <c r="M151" s="124"/>
      <c r="N151" s="135" t="str">
        <f t="shared" si="48"/>
        <v/>
      </c>
      <c r="O151" s="135"/>
      <c r="P151" s="135" t="str">
        <f t="shared" si="56"/>
        <v/>
      </c>
      <c r="Q151" s="135"/>
      <c r="R151" s="50" t="str">
        <f t="shared" si="49"/>
        <v/>
      </c>
      <c r="S151" s="50" t="str">
        <f t="shared" si="50"/>
        <v/>
      </c>
      <c r="T151" s="50" t="str">
        <f t="shared" si="51"/>
        <v/>
      </c>
      <c r="U151" s="50" t="str">
        <f t="shared" si="52"/>
        <v/>
      </c>
      <c r="V151" s="50" t="str">
        <f t="shared" si="53"/>
        <v/>
      </c>
      <c r="W151" s="50" t="str">
        <f t="shared" si="57"/>
        <v/>
      </c>
      <c r="X151" s="50" t="str">
        <f t="shared" si="58"/>
        <v/>
      </c>
    </row>
    <row r="152" spans="1:24" ht="39.75" customHeight="1" x14ac:dyDescent="0.25">
      <c r="A152" s="7" t="str">
        <f t="shared" si="43"/>
        <v/>
      </c>
      <c r="B152" s="13" t="str">
        <f t="shared" si="43"/>
        <v/>
      </c>
      <c r="C152" s="13" t="str">
        <f t="shared" si="43"/>
        <v/>
      </c>
      <c r="D152" s="7" t="str">
        <f t="shared" si="54"/>
        <v/>
      </c>
      <c r="E152" s="7" t="str">
        <f t="shared" si="44"/>
        <v/>
      </c>
      <c r="F152" s="7" t="str">
        <f t="shared" si="45"/>
        <v/>
      </c>
      <c r="G152" s="13" t="str">
        <f t="shared" si="46"/>
        <v/>
      </c>
      <c r="H152" s="122" t="str">
        <f t="shared" si="47"/>
        <v/>
      </c>
      <c r="I152" s="123"/>
      <c r="J152" s="125"/>
      <c r="K152" s="126"/>
      <c r="L152" s="124" t="str">
        <f t="shared" si="55"/>
        <v/>
      </c>
      <c r="M152" s="124"/>
      <c r="N152" s="135" t="str">
        <f t="shared" si="48"/>
        <v/>
      </c>
      <c r="O152" s="135"/>
      <c r="P152" s="135" t="str">
        <f t="shared" si="56"/>
        <v/>
      </c>
      <c r="Q152" s="135"/>
      <c r="R152" s="50" t="str">
        <f t="shared" si="49"/>
        <v/>
      </c>
      <c r="S152" s="50" t="str">
        <f t="shared" si="50"/>
        <v/>
      </c>
      <c r="T152" s="50" t="str">
        <f t="shared" si="51"/>
        <v/>
      </c>
      <c r="U152" s="50" t="str">
        <f t="shared" si="52"/>
        <v/>
      </c>
      <c r="V152" s="50" t="str">
        <f t="shared" si="53"/>
        <v/>
      </c>
      <c r="W152" s="50" t="str">
        <f t="shared" si="57"/>
        <v/>
      </c>
      <c r="X152" s="50" t="str">
        <f t="shared" si="58"/>
        <v/>
      </c>
    </row>
    <row r="153" spans="1:24" ht="39.75" customHeight="1" x14ac:dyDescent="0.25">
      <c r="A153" s="7" t="str">
        <f t="shared" si="43"/>
        <v/>
      </c>
      <c r="B153" s="13" t="str">
        <f t="shared" si="43"/>
        <v/>
      </c>
      <c r="C153" s="13" t="str">
        <f t="shared" si="43"/>
        <v/>
      </c>
      <c r="D153" s="7" t="str">
        <f t="shared" si="54"/>
        <v/>
      </c>
      <c r="E153" s="7" t="str">
        <f t="shared" si="44"/>
        <v/>
      </c>
      <c r="F153" s="7" t="str">
        <f t="shared" si="45"/>
        <v/>
      </c>
      <c r="G153" s="13" t="str">
        <f t="shared" si="46"/>
        <v/>
      </c>
      <c r="H153" s="122" t="str">
        <f t="shared" si="47"/>
        <v/>
      </c>
      <c r="I153" s="123"/>
      <c r="J153" s="125"/>
      <c r="K153" s="126"/>
      <c r="L153" s="124" t="str">
        <f>IF(H153="","",H153-J153)</f>
        <v/>
      </c>
      <c r="M153" s="124"/>
      <c r="N153" s="135" t="str">
        <f t="shared" si="48"/>
        <v/>
      </c>
      <c r="O153" s="135"/>
      <c r="P153" s="135" t="str">
        <f t="shared" si="56"/>
        <v/>
      </c>
      <c r="Q153" s="135"/>
      <c r="R153" s="50" t="str">
        <f t="shared" si="49"/>
        <v/>
      </c>
      <c r="S153" s="50" t="str">
        <f t="shared" si="50"/>
        <v/>
      </c>
      <c r="T153" s="50" t="str">
        <f t="shared" si="51"/>
        <v/>
      </c>
      <c r="U153" s="50" t="str">
        <f t="shared" si="52"/>
        <v/>
      </c>
      <c r="V153" s="50" t="str">
        <f t="shared" si="53"/>
        <v/>
      </c>
      <c r="W153" s="50" t="str">
        <f t="shared" si="57"/>
        <v/>
      </c>
      <c r="X153" s="50" t="str">
        <f t="shared" si="58"/>
        <v/>
      </c>
    </row>
    <row r="154" spans="1:24" ht="39.75" customHeight="1" x14ac:dyDescent="0.25">
      <c r="A154" s="7" t="str">
        <f t="shared" si="43"/>
        <v/>
      </c>
      <c r="B154" s="13" t="str">
        <f t="shared" si="43"/>
        <v/>
      </c>
      <c r="C154" s="13" t="str">
        <f t="shared" si="43"/>
        <v/>
      </c>
      <c r="D154" s="7" t="str">
        <f t="shared" si="54"/>
        <v/>
      </c>
      <c r="E154" s="7" t="str">
        <f t="shared" si="44"/>
        <v/>
      </c>
      <c r="F154" s="7" t="str">
        <f t="shared" si="45"/>
        <v/>
      </c>
      <c r="G154" s="13" t="str">
        <f t="shared" si="46"/>
        <v/>
      </c>
      <c r="H154" s="122" t="str">
        <f t="shared" si="47"/>
        <v/>
      </c>
      <c r="I154" s="123"/>
      <c r="J154" s="125"/>
      <c r="K154" s="126"/>
      <c r="L154" s="124" t="str">
        <f t="shared" si="55"/>
        <v/>
      </c>
      <c r="M154" s="124"/>
      <c r="N154" s="135" t="str">
        <f t="shared" si="48"/>
        <v/>
      </c>
      <c r="O154" s="135"/>
      <c r="P154" s="135" t="str">
        <f t="shared" si="56"/>
        <v/>
      </c>
      <c r="Q154" s="135"/>
      <c r="R154" s="50" t="str">
        <f t="shared" si="49"/>
        <v/>
      </c>
      <c r="S154" s="50" t="str">
        <f t="shared" si="50"/>
        <v/>
      </c>
      <c r="T154" s="50" t="str">
        <f t="shared" si="51"/>
        <v/>
      </c>
      <c r="U154" s="50" t="str">
        <f t="shared" si="52"/>
        <v/>
      </c>
      <c r="V154" s="50" t="str">
        <f t="shared" si="53"/>
        <v/>
      </c>
      <c r="W154" s="50" t="str">
        <f t="shared" si="57"/>
        <v/>
      </c>
      <c r="X154" s="50" t="str">
        <f t="shared" si="58"/>
        <v/>
      </c>
    </row>
    <row r="155" spans="1:24" ht="39.75" customHeight="1" x14ac:dyDescent="0.25">
      <c r="A155" s="7" t="str">
        <f t="shared" si="43"/>
        <v/>
      </c>
      <c r="B155" s="13" t="str">
        <f t="shared" si="43"/>
        <v/>
      </c>
      <c r="C155" s="13" t="str">
        <f t="shared" si="43"/>
        <v/>
      </c>
      <c r="D155" s="7" t="str">
        <f t="shared" si="54"/>
        <v/>
      </c>
      <c r="E155" s="7" t="str">
        <f t="shared" si="44"/>
        <v/>
      </c>
      <c r="F155" s="7" t="str">
        <f t="shared" si="45"/>
        <v/>
      </c>
      <c r="G155" s="13" t="str">
        <f t="shared" si="46"/>
        <v/>
      </c>
      <c r="H155" s="122" t="str">
        <f t="shared" si="47"/>
        <v/>
      </c>
      <c r="I155" s="123"/>
      <c r="J155" s="125"/>
      <c r="K155" s="126"/>
      <c r="L155" s="124" t="str">
        <f>IF(H155="","",H155-J155)</f>
        <v/>
      </c>
      <c r="M155" s="124"/>
      <c r="N155" s="135" t="str">
        <f t="shared" si="48"/>
        <v/>
      </c>
      <c r="O155" s="135"/>
      <c r="P155" s="135" t="str">
        <f t="shared" si="56"/>
        <v/>
      </c>
      <c r="Q155" s="135"/>
      <c r="R155" s="50" t="str">
        <f t="shared" si="49"/>
        <v/>
      </c>
      <c r="S155" s="50" t="str">
        <f t="shared" si="50"/>
        <v/>
      </c>
      <c r="T155" s="50" t="str">
        <f t="shared" si="51"/>
        <v/>
      </c>
      <c r="U155" s="50" t="str">
        <f t="shared" si="52"/>
        <v/>
      </c>
      <c r="V155" s="50" t="str">
        <f t="shared" si="53"/>
        <v/>
      </c>
      <c r="W155" s="50" t="str">
        <f t="shared" si="57"/>
        <v/>
      </c>
      <c r="X155" s="50" t="str">
        <f t="shared" si="58"/>
        <v/>
      </c>
    </row>
    <row r="156" spans="1:24" ht="39.75" customHeight="1" x14ac:dyDescent="0.25">
      <c r="A156" s="7" t="str">
        <f t="shared" si="43"/>
        <v/>
      </c>
      <c r="B156" s="13" t="str">
        <f t="shared" si="43"/>
        <v/>
      </c>
      <c r="C156" s="13" t="str">
        <f t="shared" si="43"/>
        <v/>
      </c>
      <c r="D156" s="7" t="str">
        <f t="shared" si="54"/>
        <v/>
      </c>
      <c r="E156" s="7" t="str">
        <f t="shared" si="44"/>
        <v/>
      </c>
      <c r="F156" s="7" t="str">
        <f t="shared" si="45"/>
        <v/>
      </c>
      <c r="G156" s="13" t="str">
        <f t="shared" si="46"/>
        <v/>
      </c>
      <c r="H156" s="122" t="str">
        <f t="shared" si="47"/>
        <v/>
      </c>
      <c r="I156" s="123"/>
      <c r="J156" s="125"/>
      <c r="K156" s="126"/>
      <c r="L156" s="124" t="str">
        <f>IF(H156="","",H156-J156)</f>
        <v/>
      </c>
      <c r="M156" s="124"/>
      <c r="N156" s="135" t="str">
        <f t="shared" si="48"/>
        <v/>
      </c>
      <c r="O156" s="135"/>
      <c r="P156" s="135" t="str">
        <f t="shared" si="56"/>
        <v/>
      </c>
      <c r="Q156" s="135"/>
      <c r="R156" s="50" t="str">
        <f t="shared" si="49"/>
        <v/>
      </c>
      <c r="S156" s="50" t="str">
        <f t="shared" si="50"/>
        <v/>
      </c>
      <c r="T156" s="50" t="str">
        <f t="shared" si="51"/>
        <v/>
      </c>
      <c r="U156" s="50" t="str">
        <f t="shared" si="52"/>
        <v/>
      </c>
      <c r="V156" s="50" t="str">
        <f t="shared" si="53"/>
        <v/>
      </c>
      <c r="W156" s="50" t="str">
        <f t="shared" si="57"/>
        <v/>
      </c>
      <c r="X156" s="50" t="str">
        <f t="shared" si="58"/>
        <v/>
      </c>
    </row>
    <row r="157" spans="1:24" ht="39.75" customHeight="1" thickBot="1" x14ac:dyDescent="0.3">
      <c r="A157" s="7" t="str">
        <f t="shared" si="43"/>
        <v/>
      </c>
      <c r="B157" s="13" t="str">
        <f t="shared" si="43"/>
        <v/>
      </c>
      <c r="C157" s="13" t="str">
        <f t="shared" si="43"/>
        <v/>
      </c>
      <c r="D157" s="7" t="str">
        <f t="shared" si="54"/>
        <v/>
      </c>
      <c r="E157" s="7" t="str">
        <f t="shared" si="44"/>
        <v/>
      </c>
      <c r="F157" s="7" t="str">
        <f t="shared" si="45"/>
        <v/>
      </c>
      <c r="G157" s="13" t="str">
        <f t="shared" si="46"/>
        <v/>
      </c>
      <c r="H157" s="195" t="str">
        <f t="shared" si="47"/>
        <v/>
      </c>
      <c r="I157" s="196"/>
      <c r="J157" s="138"/>
      <c r="K157" s="139"/>
      <c r="L157" s="197" t="str">
        <f t="shared" si="55"/>
        <v/>
      </c>
      <c r="M157" s="198"/>
      <c r="N157" s="135" t="str">
        <f t="shared" si="48"/>
        <v/>
      </c>
      <c r="O157" s="135"/>
      <c r="P157" s="201" t="str">
        <f t="shared" si="56"/>
        <v/>
      </c>
      <c r="Q157" s="202"/>
      <c r="R157" s="50" t="str">
        <f t="shared" si="49"/>
        <v/>
      </c>
      <c r="S157" s="50" t="str">
        <f t="shared" si="50"/>
        <v/>
      </c>
      <c r="T157" s="50" t="str">
        <f t="shared" si="51"/>
        <v/>
      </c>
      <c r="U157" s="50" t="str">
        <f t="shared" si="52"/>
        <v/>
      </c>
      <c r="V157" s="50" t="str">
        <f t="shared" si="53"/>
        <v/>
      </c>
      <c r="W157" s="50" t="str">
        <f t="shared" si="57"/>
        <v/>
      </c>
      <c r="X157" s="50" t="str">
        <f t="shared" si="58"/>
        <v/>
      </c>
    </row>
    <row r="158" spans="1:24" ht="39.75" customHeight="1" thickBot="1" x14ac:dyDescent="0.3">
      <c r="A158" s="54"/>
      <c r="B158" s="54"/>
      <c r="C158" s="54"/>
      <c r="D158" s="54"/>
      <c r="E158" s="54"/>
      <c r="F158" s="54"/>
      <c r="G158" s="69" t="s">
        <v>362</v>
      </c>
      <c r="H158" s="141">
        <f>SUM(H148:H157)</f>
        <v>0</v>
      </c>
      <c r="I158" s="142"/>
      <c r="J158" s="73"/>
      <c r="K158" s="73"/>
      <c r="L158" s="54"/>
      <c r="M158" s="54"/>
      <c r="N158" s="54"/>
      <c r="O158" s="54"/>
      <c r="P158" s="54"/>
      <c r="Q158" s="54"/>
      <c r="R158" s="54"/>
      <c r="S158" s="54"/>
      <c r="T158" s="54"/>
      <c r="U158" s="54"/>
      <c r="V158" s="54"/>
      <c r="W158" s="54"/>
      <c r="X158" s="54"/>
    </row>
    <row r="159" spans="1:24" ht="39.75" customHeight="1" thickBot="1" x14ac:dyDescent="0.3">
      <c r="A159" s="54"/>
      <c r="B159" s="54"/>
      <c r="C159" s="54"/>
      <c r="D159" s="54"/>
      <c r="E159" s="54"/>
      <c r="F159" s="54"/>
      <c r="G159" s="69" t="s">
        <v>359</v>
      </c>
      <c r="H159" s="105"/>
      <c r="J159" s="141">
        <f>IF($M$94&lt;&gt;"-",$M$94-J124,0)</f>
        <v>0</v>
      </c>
      <c r="K159" s="142"/>
      <c r="L159" s="54"/>
      <c r="M159" s="54"/>
      <c r="N159" s="54"/>
      <c r="O159" s="54"/>
      <c r="P159" s="54"/>
      <c r="Q159" s="54"/>
      <c r="R159" s="54"/>
      <c r="S159" s="54"/>
      <c r="T159" s="54"/>
      <c r="U159" s="54"/>
      <c r="V159" s="54"/>
      <c r="W159" s="54"/>
      <c r="X159" s="54"/>
    </row>
    <row r="160" spans="1:24" ht="39.75" customHeight="1" thickBot="1" x14ac:dyDescent="0.3">
      <c r="A160" s="54"/>
      <c r="B160" s="54"/>
      <c r="C160" s="54"/>
      <c r="D160" s="54"/>
      <c r="E160" s="54"/>
      <c r="F160" s="54"/>
      <c r="G160" s="69" t="str">
        <f>IF(J159&gt;0,"Razem po korekcie o niezrealizowane godzin pensum: ","Razem: ")</f>
        <v xml:space="preserve">Razem: </v>
      </c>
      <c r="J160" s="148">
        <f>IF(SUM(J148:J157)-IF(J159&lt;&gt;"-",IF(J159&gt;0,J159,0),0)&lt;0,"Pensum nie zostało zrealizowane",SUM(J148:J157)-IF(J159&lt;&gt;"-",IF(J159&gt;0,J159,0),0))</f>
        <v>0</v>
      </c>
      <c r="K160" s="149"/>
      <c r="L160" s="54"/>
      <c r="M160" s="54"/>
      <c r="N160" s="54"/>
      <c r="O160" s="54"/>
      <c r="P160" s="151">
        <f>IF(IF(J159&gt;0,-J159*MIN(N148:O157),0)+SUM(P148:Q157)&lt;0,"-",IF(J159&gt;0,-J159*MIN(N148:O157),0)+SUM(P148:Q157))</f>
        <v>0</v>
      </c>
      <c r="Q160" s="152"/>
      <c r="R160" s="54"/>
      <c r="S160" s="54"/>
      <c r="T160" s="54"/>
      <c r="U160" s="54"/>
      <c r="V160" s="54"/>
      <c r="W160" s="54"/>
      <c r="X160" s="54"/>
    </row>
    <row r="161" spans="1:21" s="54" customFormat="1" x14ac:dyDescent="0.25">
      <c r="A161" s="86" t="s">
        <v>11</v>
      </c>
      <c r="B161" s="54" t="s">
        <v>9</v>
      </c>
      <c r="S161" s="58"/>
    </row>
    <row r="162" spans="1:21" s="54" customFormat="1" x14ac:dyDescent="0.25"/>
    <row r="163" spans="1:21" s="54" customFormat="1" x14ac:dyDescent="0.25"/>
    <row r="164" spans="1:21" s="54" customFormat="1" x14ac:dyDescent="0.25">
      <c r="B164" s="140"/>
      <c r="C164" s="140"/>
      <c r="F164" s="140"/>
      <c r="G164" s="140"/>
      <c r="H164" s="140"/>
      <c r="I164" s="140"/>
      <c r="M164" s="140"/>
      <c r="N164" s="140"/>
      <c r="O164" s="140"/>
      <c r="P164" s="140"/>
      <c r="Q164" s="140"/>
      <c r="R164" s="140"/>
      <c r="S164" s="140"/>
      <c r="T164" s="140"/>
      <c r="U164" s="140"/>
    </row>
    <row r="165" spans="1:21" s="54" customFormat="1" x14ac:dyDescent="0.25">
      <c r="F165" s="140"/>
      <c r="G165" s="140"/>
      <c r="H165" s="140"/>
      <c r="I165" s="140"/>
      <c r="M165" s="140" t="s">
        <v>146</v>
      </c>
      <c r="N165" s="140"/>
      <c r="O165" s="140"/>
      <c r="P165" s="140"/>
      <c r="Q165" s="140"/>
      <c r="R165" s="140"/>
      <c r="S165" s="140"/>
      <c r="T165" s="140"/>
      <c r="U165" s="140"/>
    </row>
    <row r="166" spans="1:21" s="54" customFormat="1" x14ac:dyDescent="0.25">
      <c r="B166" s="140"/>
      <c r="C166" s="140"/>
      <c r="F166" s="140" t="s">
        <v>148</v>
      </c>
      <c r="G166" s="140"/>
      <c r="H166" s="140"/>
      <c r="I166" s="140"/>
      <c r="M166" s="140" t="s">
        <v>142</v>
      </c>
      <c r="N166" s="140"/>
      <c r="O166" s="140"/>
      <c r="P166" s="140"/>
      <c r="Q166" s="140"/>
      <c r="R166" s="140"/>
      <c r="S166" s="140"/>
      <c r="T166" s="140"/>
      <c r="U166" s="140"/>
    </row>
    <row r="167" spans="1:21" s="54" customFormat="1" ht="15" customHeight="1" x14ac:dyDescent="0.25">
      <c r="F167" s="91"/>
      <c r="G167" s="91"/>
      <c r="H167" s="91"/>
      <c r="I167" s="91"/>
      <c r="N167" s="92"/>
      <c r="O167" s="92"/>
      <c r="P167" s="92"/>
      <c r="S167" s="58"/>
    </row>
    <row r="168" spans="1:21" s="54" customFormat="1" ht="14.25" customHeight="1" x14ac:dyDescent="0.25">
      <c r="B168" s="174"/>
      <c r="C168" s="174"/>
      <c r="F168" s="194"/>
      <c r="G168" s="194"/>
      <c r="H168" s="194"/>
      <c r="I168" s="194"/>
      <c r="J168" s="92"/>
      <c r="K168" s="92"/>
      <c r="L168" s="92"/>
      <c r="M168" s="92"/>
      <c r="N168" s="92"/>
      <c r="O168" s="92"/>
      <c r="P168" s="92"/>
      <c r="Q168" s="92"/>
      <c r="S168" s="58"/>
    </row>
    <row r="169" spans="1:21" s="54" customFormat="1" ht="12.75" customHeight="1" x14ac:dyDescent="0.25">
      <c r="B169" s="182"/>
      <c r="C169" s="182"/>
      <c r="D169" s="74"/>
      <c r="E169" s="74"/>
      <c r="F169" s="143"/>
      <c r="G169" s="143"/>
      <c r="H169" s="143"/>
      <c r="I169" s="143"/>
      <c r="J169" s="93"/>
      <c r="K169" s="93"/>
      <c r="L169" s="93"/>
      <c r="M169" s="121"/>
      <c r="N169" s="121"/>
      <c r="O169" s="121"/>
      <c r="P169" s="121"/>
      <c r="Q169" s="121"/>
      <c r="R169" s="121"/>
      <c r="S169" s="121"/>
      <c r="T169" s="121"/>
      <c r="U169" s="121"/>
    </row>
    <row r="170" spans="1:21" s="54" customFormat="1" x14ac:dyDescent="0.25">
      <c r="B170" s="174" t="s">
        <v>134</v>
      </c>
      <c r="C170" s="174"/>
      <c r="D170" s="74"/>
      <c r="E170" s="74"/>
      <c r="F170" s="194" t="s">
        <v>144</v>
      </c>
      <c r="G170" s="194"/>
      <c r="H170" s="194"/>
      <c r="I170" s="194"/>
      <c r="J170" s="93"/>
      <c r="K170" s="93"/>
      <c r="L170" s="93"/>
      <c r="M170" s="174" t="s">
        <v>145</v>
      </c>
      <c r="N170" s="174"/>
      <c r="O170" s="174"/>
      <c r="P170" s="174"/>
      <c r="Q170" s="174"/>
      <c r="R170" s="174"/>
      <c r="S170" s="174"/>
      <c r="T170" s="174"/>
      <c r="U170" s="174"/>
    </row>
    <row r="171" spans="1:21" s="54" customFormat="1" ht="12.75" customHeight="1" x14ac:dyDescent="0.25">
      <c r="B171" s="182" t="s">
        <v>149</v>
      </c>
      <c r="C171" s="182"/>
      <c r="D171" s="74"/>
      <c r="E171" s="74"/>
      <c r="F171" s="143" t="s">
        <v>152</v>
      </c>
      <c r="G171" s="143"/>
      <c r="H171" s="143"/>
      <c r="I171" s="143"/>
      <c r="J171" s="93"/>
      <c r="K171" s="93"/>
      <c r="L171" s="93"/>
      <c r="M171" s="121" t="s">
        <v>143</v>
      </c>
      <c r="N171" s="121"/>
      <c r="O171" s="121"/>
      <c r="P171" s="121"/>
      <c r="Q171" s="121"/>
      <c r="R171" s="121"/>
      <c r="S171" s="121"/>
      <c r="T171" s="121"/>
      <c r="U171" s="121"/>
    </row>
    <row r="172" spans="1:21" s="54" customFormat="1" ht="12.75" customHeight="1" x14ac:dyDescent="0.25">
      <c r="B172" s="76"/>
      <c r="C172" s="76"/>
      <c r="D172" s="74"/>
      <c r="E172" s="74"/>
      <c r="F172" s="143" t="s">
        <v>151</v>
      </c>
      <c r="G172" s="143"/>
      <c r="H172" s="143"/>
      <c r="I172" s="143"/>
      <c r="J172" s="93"/>
      <c r="K172" s="93"/>
      <c r="L172" s="93"/>
      <c r="M172" s="77"/>
      <c r="N172" s="77"/>
      <c r="O172" s="77"/>
      <c r="P172" s="77"/>
      <c r="Q172" s="77"/>
      <c r="R172" s="77"/>
      <c r="S172" s="77"/>
      <c r="T172" s="77"/>
      <c r="U172" s="77"/>
    </row>
    <row r="173" spans="1:21" s="54" customFormat="1" ht="12.75" customHeight="1" x14ac:dyDescent="0.25">
      <c r="B173" s="76"/>
      <c r="C173" s="76"/>
      <c r="D173" s="56"/>
      <c r="E173" s="74"/>
      <c r="F173" s="94"/>
      <c r="G173" s="94"/>
      <c r="H173" s="94"/>
      <c r="I173" s="94"/>
      <c r="J173" s="93"/>
      <c r="K173" s="93"/>
      <c r="L173" s="93"/>
      <c r="M173" s="77"/>
      <c r="N173" s="77"/>
      <c r="O173" s="77"/>
      <c r="P173" s="77"/>
      <c r="Q173" s="77"/>
      <c r="R173" s="77"/>
      <c r="S173" s="77"/>
      <c r="T173" s="77"/>
      <c r="U173" s="77"/>
    </row>
    <row r="174" spans="1:21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</sheetData>
  <sheetProtection insertColumns="0" deleteColumns="0"/>
  <dataConsolidate/>
  <mergeCells count="276">
    <mergeCell ref="B98:C98"/>
    <mergeCell ref="H98:Q98"/>
    <mergeCell ref="T98:V98"/>
    <mergeCell ref="B99:C100"/>
    <mergeCell ref="H99:Q100"/>
    <mergeCell ref="V99:X99"/>
    <mergeCell ref="A102:C102"/>
    <mergeCell ref="P102:V102"/>
    <mergeCell ref="U84:V84"/>
    <mergeCell ref="U85:V85"/>
    <mergeCell ref="U86:V86"/>
    <mergeCell ref="U87:V87"/>
    <mergeCell ref="U88:V88"/>
    <mergeCell ref="U89:V89"/>
    <mergeCell ref="U90:V90"/>
    <mergeCell ref="U91:V91"/>
    <mergeCell ref="U92:V92"/>
    <mergeCell ref="P155:Q155"/>
    <mergeCell ref="P156:Q156"/>
    <mergeCell ref="N157:O157"/>
    <mergeCell ref="P157:Q157"/>
    <mergeCell ref="J157:K157"/>
    <mergeCell ref="L148:M148"/>
    <mergeCell ref="B132:C132"/>
    <mergeCell ref="A108:C108"/>
    <mergeCell ref="L155:M155"/>
    <mergeCell ref="N155:O155"/>
    <mergeCell ref="N121:O121"/>
    <mergeCell ref="H141:J141"/>
    <mergeCell ref="H155:I155"/>
    <mergeCell ref="H156:I156"/>
    <mergeCell ref="J155:K155"/>
    <mergeCell ref="J156:K156"/>
    <mergeCell ref="A144:C144"/>
    <mergeCell ref="H148:I148"/>
    <mergeCell ref="H152:I152"/>
    <mergeCell ref="J152:K152"/>
    <mergeCell ref="J149:K149"/>
    <mergeCell ref="B145:C145"/>
    <mergeCell ref="D145:J145"/>
    <mergeCell ref="B146:C146"/>
    <mergeCell ref="P154:Q154"/>
    <mergeCell ref="B7:C7"/>
    <mergeCell ref="D8:J8"/>
    <mergeCell ref="B8:C8"/>
    <mergeCell ref="D7:J7"/>
    <mergeCell ref="B38:C38"/>
    <mergeCell ref="D38:J38"/>
    <mergeCell ref="B39:C39"/>
    <mergeCell ref="D39:J39"/>
    <mergeCell ref="D146:J146"/>
    <mergeCell ref="H147:I147"/>
    <mergeCell ref="J147:K147"/>
    <mergeCell ref="J151:K151"/>
    <mergeCell ref="H153:I153"/>
    <mergeCell ref="J153:K153"/>
    <mergeCell ref="J148:K148"/>
    <mergeCell ref="N154:O154"/>
    <mergeCell ref="H154:I154"/>
    <mergeCell ref="J154:K154"/>
    <mergeCell ref="P138:V138"/>
    <mergeCell ref="A71:Y71"/>
    <mergeCell ref="H72:J72"/>
    <mergeCell ref="M72:Q72"/>
    <mergeCell ref="J124:K124"/>
    <mergeCell ref="F172:I172"/>
    <mergeCell ref="B168:C168"/>
    <mergeCell ref="F168:I168"/>
    <mergeCell ref="B164:C164"/>
    <mergeCell ref="F164:I164"/>
    <mergeCell ref="F166:I166"/>
    <mergeCell ref="F169:I169"/>
    <mergeCell ref="F170:I170"/>
    <mergeCell ref="B166:C166"/>
    <mergeCell ref="B171:C171"/>
    <mergeCell ref="F171:I171"/>
    <mergeCell ref="M171:U171"/>
    <mergeCell ref="M170:U170"/>
    <mergeCell ref="M166:U166"/>
    <mergeCell ref="M169:U169"/>
    <mergeCell ref="B169:C169"/>
    <mergeCell ref="B170:C170"/>
    <mergeCell ref="L156:M156"/>
    <mergeCell ref="N156:O156"/>
    <mergeCell ref="H157:I157"/>
    <mergeCell ref="L157:M157"/>
    <mergeCell ref="F165:I165"/>
    <mergeCell ref="M165:U165"/>
    <mergeCell ref="J160:K160"/>
    <mergeCell ref="H158:I158"/>
    <mergeCell ref="J159:K159"/>
    <mergeCell ref="M164:U164"/>
    <mergeCell ref="P160:Q160"/>
    <mergeCell ref="L154:M154"/>
    <mergeCell ref="H122:I122"/>
    <mergeCell ref="H120:I120"/>
    <mergeCell ref="J120:K120"/>
    <mergeCell ref="M133:U133"/>
    <mergeCell ref="F135:I135"/>
    <mergeCell ref="B134:C134"/>
    <mergeCell ref="B133:C133"/>
    <mergeCell ref="B131:C131"/>
    <mergeCell ref="B129:C129"/>
    <mergeCell ref="F131:I131"/>
    <mergeCell ref="F129:I129"/>
    <mergeCell ref="F133:I133"/>
    <mergeCell ref="F132:I132"/>
    <mergeCell ref="R147:X147"/>
    <mergeCell ref="H149:I149"/>
    <mergeCell ref="H151:I151"/>
    <mergeCell ref="N153:O153"/>
    <mergeCell ref="P153:Q153"/>
    <mergeCell ref="L151:M151"/>
    <mergeCell ref="L152:M152"/>
    <mergeCell ref="P150:Q150"/>
    <mergeCell ref="L147:M147"/>
    <mergeCell ref="N147:O147"/>
    <mergeCell ref="A2:C2"/>
    <mergeCell ref="B64:C64"/>
    <mergeCell ref="N43:O43"/>
    <mergeCell ref="N44:O44"/>
    <mergeCell ref="N45:O45"/>
    <mergeCell ref="P43:Q43"/>
    <mergeCell ref="B30:C30"/>
    <mergeCell ref="B31:C32"/>
    <mergeCell ref="P53:Q53"/>
    <mergeCell ref="N46:O46"/>
    <mergeCell ref="N47:O47"/>
    <mergeCell ref="P48:Q48"/>
    <mergeCell ref="P49:Q49"/>
    <mergeCell ref="P46:Q46"/>
    <mergeCell ref="P47:Q47"/>
    <mergeCell ref="N48:O48"/>
    <mergeCell ref="N49:O49"/>
    <mergeCell ref="N50:O50"/>
    <mergeCell ref="P50:Q50"/>
    <mergeCell ref="A42:C42"/>
    <mergeCell ref="A12:C12"/>
    <mergeCell ref="N52:O52"/>
    <mergeCell ref="O2:U2"/>
    <mergeCell ref="U13:V13"/>
    <mergeCell ref="A35:C35"/>
    <mergeCell ref="P35:V35"/>
    <mergeCell ref="B110:C110"/>
    <mergeCell ref="D110:J110"/>
    <mergeCell ref="B111:C111"/>
    <mergeCell ref="D111:J111"/>
    <mergeCell ref="N53:O53"/>
    <mergeCell ref="P44:Q44"/>
    <mergeCell ref="P45:Q45"/>
    <mergeCell ref="B65:C66"/>
    <mergeCell ref="A109:C109"/>
    <mergeCell ref="A105:Y105"/>
    <mergeCell ref="A69:C69"/>
    <mergeCell ref="O69:U69"/>
    <mergeCell ref="B74:C74"/>
    <mergeCell ref="D74:J74"/>
    <mergeCell ref="B75:C75"/>
    <mergeCell ref="D75:J75"/>
    <mergeCell ref="A79:C79"/>
    <mergeCell ref="N80:T80"/>
    <mergeCell ref="U80:V80"/>
    <mergeCell ref="U81:V81"/>
    <mergeCell ref="U82:V82"/>
    <mergeCell ref="U83:V83"/>
    <mergeCell ref="U22:V22"/>
    <mergeCell ref="U16:V16"/>
    <mergeCell ref="H30:Q30"/>
    <mergeCell ref="H31:Q32"/>
    <mergeCell ref="V31:X31"/>
    <mergeCell ref="U25:V25"/>
    <mergeCell ref="U23:V23"/>
    <mergeCell ref="U24:V24"/>
    <mergeCell ref="P68:R68"/>
    <mergeCell ref="R43:X43"/>
    <mergeCell ref="P54:Q54"/>
    <mergeCell ref="E59:H60"/>
    <mergeCell ref="J64:S64"/>
    <mergeCell ref="J65:S66"/>
    <mergeCell ref="E64:H64"/>
    <mergeCell ref="E66:H66"/>
    <mergeCell ref="H112:I112"/>
    <mergeCell ref="J112:K112"/>
    <mergeCell ref="H113:I113"/>
    <mergeCell ref="N116:O116"/>
    <mergeCell ref="P116:Q116"/>
    <mergeCell ref="L114:M114"/>
    <mergeCell ref="N13:T13"/>
    <mergeCell ref="N51:O51"/>
    <mergeCell ref="U19:V19"/>
    <mergeCell ref="T30:V30"/>
    <mergeCell ref="U17:V17"/>
    <mergeCell ref="U18:V18"/>
    <mergeCell ref="J114:K114"/>
    <mergeCell ref="J115:K115"/>
    <mergeCell ref="J116:K116"/>
    <mergeCell ref="H106:J106"/>
    <mergeCell ref="M106:Q106"/>
    <mergeCell ref="P51:Q51"/>
    <mergeCell ref="P52:Q52"/>
    <mergeCell ref="U14:V14"/>
    <mergeCell ref="U15:V15"/>
    <mergeCell ref="U20:V20"/>
    <mergeCell ref="U21:V21"/>
    <mergeCell ref="J113:K113"/>
    <mergeCell ref="N112:O112"/>
    <mergeCell ref="P112:Q112"/>
    <mergeCell ref="N113:O113"/>
    <mergeCell ref="P113:Q113"/>
    <mergeCell ref="L117:M117"/>
    <mergeCell ref="L112:M112"/>
    <mergeCell ref="N114:O114"/>
    <mergeCell ref="P114:Q114"/>
    <mergeCell ref="N115:O115"/>
    <mergeCell ref="P115:Q115"/>
    <mergeCell ref="L113:M113"/>
    <mergeCell ref="N152:O152"/>
    <mergeCell ref="P152:Q152"/>
    <mergeCell ref="L153:M153"/>
    <mergeCell ref="N151:O151"/>
    <mergeCell ref="P151:Q151"/>
    <mergeCell ref="N149:O149"/>
    <mergeCell ref="P149:Q149"/>
    <mergeCell ref="P148:Q148"/>
    <mergeCell ref="J117:K117"/>
    <mergeCell ref="N117:O117"/>
    <mergeCell ref="P117:Q117"/>
    <mergeCell ref="P137:R137"/>
    <mergeCell ref="J125:K125"/>
    <mergeCell ref="J118:K118"/>
    <mergeCell ref="N119:O119"/>
    <mergeCell ref="P119:Q119"/>
    <mergeCell ref="N122:O122"/>
    <mergeCell ref="P122:Q122"/>
    <mergeCell ref="L125:M125"/>
    <mergeCell ref="N125:O125"/>
    <mergeCell ref="P125:Q125"/>
    <mergeCell ref="N118:O118"/>
    <mergeCell ref="P118:Q118"/>
    <mergeCell ref="M132:U132"/>
    <mergeCell ref="R112:X112"/>
    <mergeCell ref="N150:O150"/>
    <mergeCell ref="M141:Q141"/>
    <mergeCell ref="H114:I114"/>
    <mergeCell ref="J119:K119"/>
    <mergeCell ref="L115:M115"/>
    <mergeCell ref="L118:M118"/>
    <mergeCell ref="L120:M120"/>
    <mergeCell ref="H115:I115"/>
    <mergeCell ref="L116:M116"/>
    <mergeCell ref="H116:I116"/>
    <mergeCell ref="H117:I117"/>
    <mergeCell ref="N120:O120"/>
    <mergeCell ref="J122:K122"/>
    <mergeCell ref="M128:U128"/>
    <mergeCell ref="M129:U129"/>
    <mergeCell ref="P147:Q147"/>
    <mergeCell ref="H123:I123"/>
    <mergeCell ref="H118:I118"/>
    <mergeCell ref="F134:I134"/>
    <mergeCell ref="H119:I119"/>
    <mergeCell ref="P120:Q120"/>
    <mergeCell ref="P121:Q121"/>
    <mergeCell ref="F128:I128"/>
    <mergeCell ref="M134:U134"/>
    <mergeCell ref="H150:I150"/>
    <mergeCell ref="L149:M149"/>
    <mergeCell ref="J150:K150"/>
    <mergeCell ref="L150:M150"/>
    <mergeCell ref="N148:O148"/>
    <mergeCell ref="A140:Y140"/>
    <mergeCell ref="L119:M119"/>
    <mergeCell ref="L122:M122"/>
    <mergeCell ref="H121:I121"/>
    <mergeCell ref="J121:K121"/>
    <mergeCell ref="L121:M121"/>
  </mergeCells>
  <conditionalFormatting sqref="M94">
    <cfRule type="cellIs" dxfId="0" priority="1" operator="greaterThan">
      <formula>0</formula>
    </cfRule>
  </conditionalFormatting>
  <dataValidations count="7">
    <dataValidation type="list" allowBlank="1" showInputMessage="1" showErrorMessage="1" sqref="B145 B38 B110">
      <formula1>$A$12:$A$24</formula1>
    </dataValidation>
    <dataValidation type="list" allowBlank="1" showInputMessage="1" showErrorMessage="1" sqref="D81">
      <formula1>$A$178:$A$183</formula1>
    </dataValidation>
    <dataValidation type="list" allowBlank="1" showInputMessage="1" showErrorMessage="1" sqref="H81:H91">
      <formula1>$A$239:$A$241</formula1>
    </dataValidation>
    <dataValidation type="list" allowBlank="1" showInputMessage="1" showErrorMessage="1" sqref="D82:D91">
      <formula1>$A$182:$A$216</formula1>
    </dataValidation>
    <dataValidation type="list" allowBlank="1" showInputMessage="1" showErrorMessage="1" sqref="F81:F91">
      <formula1>$A$218:$A$221</formula1>
    </dataValidation>
    <dataValidation type="list" allowBlank="1" showInputMessage="1" showErrorMessage="1" sqref="E81:E91">
      <formula1>$A$172:$A$180</formula1>
    </dataValidation>
    <dataValidation type="list" allowBlank="1" showInputMessage="1" showErrorMessage="1" sqref="B74">
      <formula1>$A$12:$A$25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"/>
  <pageSetup paperSize="9" scale="53" fitToHeight="5" orientation="landscape" r:id="rId1"/>
  <rowBreaks count="4" manualBreakCount="4">
    <brk id="33" max="23" man="1"/>
    <brk id="67" max="23" man="1"/>
    <brk id="100" max="23" man="1"/>
    <brk id="136" max="23" man="1"/>
  </rowBreaks>
  <ignoredErrors>
    <ignoredError sqref="A38 H126:I126 A117:B117 A148:C154 C117:D117 A118:C122 A157:C157 A113:C116 O113 O148 F114:G122 E113:G113 D115:D116 B110:J110 B38:J38 B145:J145 I81:J91 L94 G125 G160 O2 G81 D118:D122" unlockedFormula="1"/>
    <ignoredError sqref="W113 K81:K91" formula="1"/>
    <ignoredError sqref="L82:L91" formula="1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1">
        <x14:dataValidation type="list" allowBlank="1" showInputMessage="1" showErrorMessage="1">
          <x14:formula1>
            <xm:f>dane!$A$186:$A$196</xm:f>
          </x14:formula1>
          <xm:sqref>D44:D53</xm:sqref>
        </x14:dataValidation>
        <x14:dataValidation type="list" allowBlank="1" showInputMessage="1" showErrorMessage="1">
          <x14:formula1>
            <xm:f>dane!$A$28:$A$42</xm:f>
          </x14:formula1>
          <xm:sqref>A44:A53</xm:sqref>
        </x14:dataValidation>
        <x14:dataValidation type="list" allowBlank="1" showInputMessage="1" showErrorMessage="1">
          <x14:formula1>
            <xm:f>dane!$A$28:$A$42</xm:f>
          </x14:formula1>
          <xm:sqref>A14:A24</xm:sqref>
        </x14:dataValidation>
        <x14:dataValidation type="list" allowBlank="1" showInputMessage="1" showErrorMessage="1">
          <x14:formula1>
            <xm:f>dane!$A$220:$A$222</xm:f>
          </x14:formula1>
          <xm:sqref>H44:H53</xm:sqref>
        </x14:dataValidation>
        <x14:dataValidation type="list" allowBlank="1" showInputMessage="1" showErrorMessage="1">
          <x14:formula1>
            <xm:f>dane!$A$198:$A$203</xm:f>
          </x14:formula1>
          <xm:sqref>F45:F53</xm:sqref>
        </x14:dataValidation>
        <x14:dataValidation type="list" allowBlank="1" showInputMessage="1" showErrorMessage="1">
          <x14:formula1>
            <xm:f>dane!$A$220:$A$221</xm:f>
          </x14:formula1>
          <xm:sqref>H14:H24</xm:sqref>
        </x14:dataValidation>
        <x14:dataValidation type="list" allowBlank="1" showInputMessage="1" showErrorMessage="1">
          <x14:formula1>
            <xm:f>dane!$A$198:$A$202</xm:f>
          </x14:formula1>
          <xm:sqref>F44</xm:sqref>
        </x14:dataValidation>
        <x14:dataValidation type="list" allowBlank="1" showInputMessage="1" showErrorMessage="1">
          <x14:formula1>
            <xm:f>'\Users\magda\Library\Containers\com.microsoft.Excel\Data\Documents\C:\Users\dmiller\AppData\Local\Temp\MARTA\UM EDUKACYJNE\[Powierzenie i rachunek.xlsx]dane'!#REF!</xm:f>
          </x14:formula1>
          <xm:sqref>C9 C76</xm:sqref>
        </x14:dataValidation>
        <x14:dataValidation type="list" allowBlank="1" showInputMessage="1" showErrorMessage="1">
          <x14:formula1>
            <xm:f>dane!$A$12:$A$25</xm:f>
          </x14:formula1>
          <xm:sqref>B7</xm:sqref>
        </x14:dataValidation>
        <x14:dataValidation type="list" allowBlank="1" showInputMessage="1" showErrorMessage="1">
          <x14:formula1>
            <xm:f>dane!$A$44:$A$57</xm:f>
          </x14:formula1>
          <xm:sqref>B44:B53</xm:sqref>
        </x14:dataValidation>
        <x14:dataValidation type="list" allowBlank="1" showInputMessage="1" showErrorMessage="1">
          <x14:formula1>
            <xm:f>dane!$A$44:$A$56</xm:f>
          </x14:formula1>
          <xm:sqref>B14:B24</xm:sqref>
        </x14:dataValidation>
        <x14:dataValidation type="list" allowBlank="1" showInputMessage="1" showErrorMessage="1">
          <x14:formula1>
            <xm:f>dane!$A$44:$A$58</xm:f>
          </x14:formula1>
          <xm:sqref>B81:B91</xm:sqref>
        </x14:dataValidation>
        <x14:dataValidation type="list" allowBlank="1" showInputMessage="1" showErrorMessage="1">
          <x14:formula1>
            <xm:f>dane!$A$60:$A$178</xm:f>
          </x14:formula1>
          <xm:sqref>C44:C53</xm:sqref>
        </x14:dataValidation>
        <x14:dataValidation type="list" allowBlank="1" showInputMessage="1" showErrorMessage="1">
          <x14:formula1>
            <xm:f>dane!$A$60:$A$177</xm:f>
          </x14:formula1>
          <xm:sqref>C81:C91</xm:sqref>
        </x14:dataValidation>
        <x14:dataValidation type="list" allowBlank="1" showInputMessage="1" showErrorMessage="1">
          <x14:formula1>
            <xm:f>dane!$A$232:$A$236</xm:f>
          </x14:formula1>
          <xm:sqref>N44:O53</xm:sqref>
        </x14:dataValidation>
        <x14:dataValidation type="list" allowBlank="1" showInputMessage="1" showErrorMessage="1">
          <x14:formula1>
            <xm:f>dane!$A$180:$A$184</xm:f>
          </x14:formula1>
          <xm:sqref>E44:E53</xm:sqref>
        </x14:dataValidation>
        <x14:dataValidation type="list" allowBlank="1" showInputMessage="1" showErrorMessage="1">
          <x14:formula1>
            <xm:f>dane!$A$186:$A$196</xm:f>
          </x14:formula1>
          <xm:sqref>D14:D24</xm:sqref>
        </x14:dataValidation>
        <x14:dataValidation type="list" allowBlank="1" showInputMessage="1" showErrorMessage="1">
          <x14:formula1>
            <xm:f>dane!$A$60:$A$177</xm:f>
          </x14:formula1>
          <xm:sqref>C14:C24</xm:sqref>
        </x14:dataValidation>
        <x14:dataValidation type="list" allowBlank="1" showInputMessage="1" showErrorMessage="1">
          <x14:formula1>
            <xm:f>dane!$A$28:$A$42</xm:f>
          </x14:formula1>
          <xm:sqref>A81:A91</xm:sqref>
        </x14:dataValidation>
        <x14:dataValidation type="list" allowBlank="1" showInputMessage="1" showErrorMessage="1">
          <x14:formula1>
            <xm:f>dane!$A$180:$A$183</xm:f>
          </x14:formula1>
          <xm:sqref>E14:E24</xm:sqref>
        </x14:dataValidation>
        <x14:dataValidation type="list" allowBlank="1" showInputMessage="1" showErrorMessage="1">
          <x14:formula1>
            <xm:f>dane!$A$198:$A$202</xm:f>
          </x14:formula1>
          <xm:sqref>F14:F24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235"/>
  <sheetViews>
    <sheetView zoomScale="90" zoomScaleNormal="90" workbookViewId="0">
      <selection activeCell="D20" sqref="D20"/>
    </sheetView>
  </sheetViews>
  <sheetFormatPr defaultColWidth="9.140625" defaultRowHeight="15" x14ac:dyDescent="0.25"/>
  <cols>
    <col min="1" max="1" width="49.7109375" style="16" customWidth="1"/>
    <col min="2" max="2" width="15.7109375" style="29" customWidth="1"/>
    <col min="3" max="3" width="14.42578125" style="23" customWidth="1"/>
    <col min="4" max="4" width="93.85546875" style="15" bestFit="1" customWidth="1"/>
    <col min="5" max="5" width="10.7109375" style="15" customWidth="1"/>
    <col min="6" max="16384" width="9.140625" style="15"/>
  </cols>
  <sheetData>
    <row r="1" spans="1:5" ht="60" x14ac:dyDescent="0.25">
      <c r="B1" s="31" t="s">
        <v>237</v>
      </c>
      <c r="C1" s="31" t="s">
        <v>336</v>
      </c>
      <c r="D1" s="31" t="s">
        <v>236</v>
      </c>
      <c r="E1" s="33"/>
    </row>
    <row r="2" spans="1:5" x14ac:dyDescent="0.25">
      <c r="A2" s="26" t="s">
        <v>200</v>
      </c>
      <c r="B2" s="206"/>
      <c r="C2" s="207"/>
      <c r="D2" s="207"/>
      <c r="E2" s="34"/>
    </row>
    <row r="3" spans="1:5" x14ac:dyDescent="0.25">
      <c r="A3" s="16" t="s">
        <v>15</v>
      </c>
      <c r="B3" s="36"/>
      <c r="C3" s="36"/>
      <c r="D3" s="36"/>
      <c r="E3" s="34"/>
    </row>
    <row r="4" spans="1:5" x14ac:dyDescent="0.25">
      <c r="A4" s="16" t="s">
        <v>16</v>
      </c>
      <c r="B4" s="36"/>
      <c r="C4" s="36"/>
      <c r="D4" s="36"/>
      <c r="E4" s="34"/>
    </row>
    <row r="5" spans="1:5" x14ac:dyDescent="0.25">
      <c r="A5" s="16" t="s">
        <v>17</v>
      </c>
      <c r="B5" s="36"/>
      <c r="C5" s="36"/>
      <c r="D5" s="36"/>
      <c r="E5" s="34"/>
    </row>
    <row r="6" spans="1:5" x14ac:dyDescent="0.25">
      <c r="A6" s="16" t="s">
        <v>18</v>
      </c>
      <c r="B6" s="36"/>
      <c r="C6" s="36"/>
      <c r="D6" s="36"/>
      <c r="E6" s="34"/>
    </row>
    <row r="7" spans="1:5" x14ac:dyDescent="0.25">
      <c r="A7" s="16" t="s">
        <v>19</v>
      </c>
      <c r="B7" s="36"/>
      <c r="C7" s="36"/>
      <c r="D7" s="36"/>
      <c r="E7" s="34"/>
    </row>
    <row r="8" spans="1:5" x14ac:dyDescent="0.25">
      <c r="A8" s="16" t="s">
        <v>365</v>
      </c>
      <c r="B8" s="36"/>
      <c r="C8" s="36"/>
      <c r="D8" s="36"/>
      <c r="E8" s="34"/>
    </row>
    <row r="9" spans="1:5" x14ac:dyDescent="0.25">
      <c r="A9" s="32" t="s">
        <v>337</v>
      </c>
      <c r="B9" s="36"/>
      <c r="C9" s="36"/>
      <c r="D9" s="36"/>
      <c r="E9" s="34"/>
    </row>
    <row r="10" spans="1:5" x14ac:dyDescent="0.25">
      <c r="A10" s="32"/>
    </row>
    <row r="11" spans="1:5" x14ac:dyDescent="0.25">
      <c r="A11" s="26" t="s">
        <v>20</v>
      </c>
      <c r="B11" s="37" t="s">
        <v>238</v>
      </c>
    </row>
    <row r="12" spans="1:5" x14ac:dyDescent="0.25">
      <c r="A12" s="16" t="s">
        <v>21</v>
      </c>
      <c r="B12" s="35">
        <v>58</v>
      </c>
      <c r="C12" s="24"/>
    </row>
    <row r="13" spans="1:5" x14ac:dyDescent="0.25">
      <c r="A13" s="16" t="s">
        <v>348</v>
      </c>
      <c r="B13" s="35">
        <f>+B12</f>
        <v>58</v>
      </c>
      <c r="C13" s="24"/>
    </row>
    <row r="14" spans="1:5" x14ac:dyDescent="0.25">
      <c r="A14" s="16" t="s">
        <v>240</v>
      </c>
      <c r="B14" s="35">
        <v>85</v>
      </c>
      <c r="C14" s="24"/>
    </row>
    <row r="15" spans="1:5" x14ac:dyDescent="0.25">
      <c r="A15" s="16" t="s">
        <v>239</v>
      </c>
      <c r="B15" s="35">
        <v>96</v>
      </c>
      <c r="C15" s="24"/>
    </row>
    <row r="16" spans="1:5" x14ac:dyDescent="0.25">
      <c r="A16" s="16" t="s">
        <v>22</v>
      </c>
      <c r="B16" s="35">
        <v>85</v>
      </c>
      <c r="C16" s="24"/>
    </row>
    <row r="17" spans="1:3" x14ac:dyDescent="0.25">
      <c r="A17" s="16" t="s">
        <v>183</v>
      </c>
      <c r="B17" s="35">
        <v>96</v>
      </c>
      <c r="C17" s="24"/>
    </row>
    <row r="18" spans="1:3" x14ac:dyDescent="0.25">
      <c r="A18" s="16" t="s">
        <v>184</v>
      </c>
      <c r="B18" s="35">
        <v>116</v>
      </c>
      <c r="C18" s="24"/>
    </row>
    <row r="19" spans="1:3" x14ac:dyDescent="0.25">
      <c r="A19" s="16" t="s">
        <v>23</v>
      </c>
      <c r="B19" s="35">
        <v>58</v>
      </c>
      <c r="C19" s="24"/>
    </row>
    <row r="20" spans="1:3" x14ac:dyDescent="0.25">
      <c r="A20" s="16" t="s">
        <v>24</v>
      </c>
      <c r="B20" s="35">
        <v>58</v>
      </c>
      <c r="C20" s="24"/>
    </row>
    <row r="21" spans="1:3" x14ac:dyDescent="0.25">
      <c r="A21" s="16" t="s">
        <v>25</v>
      </c>
      <c r="B21" s="35">
        <v>58</v>
      </c>
      <c r="C21" s="24"/>
    </row>
    <row r="22" spans="1:3" x14ac:dyDescent="0.25">
      <c r="A22" s="16" t="s">
        <v>349</v>
      </c>
      <c r="B22" s="35">
        <f>+B21</f>
        <v>58</v>
      </c>
      <c r="C22" s="24"/>
    </row>
    <row r="23" spans="1:3" x14ac:dyDescent="0.25">
      <c r="A23" s="16" t="s">
        <v>26</v>
      </c>
      <c r="B23" s="35">
        <v>85</v>
      </c>
      <c r="C23" s="24"/>
    </row>
    <row r="24" spans="1:3" x14ac:dyDescent="0.25">
      <c r="A24" s="16" t="s">
        <v>185</v>
      </c>
      <c r="B24" s="35">
        <v>85</v>
      </c>
      <c r="C24" s="24"/>
    </row>
    <row r="25" spans="1:3" x14ac:dyDescent="0.25">
      <c r="B25" s="35"/>
      <c r="C25" s="41"/>
    </row>
    <row r="26" spans="1:3" x14ac:dyDescent="0.25">
      <c r="C26" s="24"/>
    </row>
    <row r="27" spans="1:3" x14ac:dyDescent="0.25">
      <c r="A27" s="26" t="s">
        <v>6</v>
      </c>
    </row>
    <row r="28" spans="1:3" ht="30" x14ac:dyDescent="0.25">
      <c r="A28" s="27" t="s">
        <v>409</v>
      </c>
      <c r="B28" s="22" t="s">
        <v>28</v>
      </c>
      <c r="C28" s="23" t="s">
        <v>186</v>
      </c>
    </row>
    <row r="29" spans="1:3" ht="30" x14ac:dyDescent="0.25">
      <c r="A29" s="27" t="s">
        <v>410</v>
      </c>
      <c r="B29" s="22" t="s">
        <v>30</v>
      </c>
      <c r="C29" s="23" t="s">
        <v>187</v>
      </c>
    </row>
    <row r="30" spans="1:3" ht="30" x14ac:dyDescent="0.25">
      <c r="A30" s="27" t="s">
        <v>411</v>
      </c>
      <c r="B30" s="22" t="s">
        <v>32</v>
      </c>
      <c r="C30" s="23" t="s">
        <v>188</v>
      </c>
    </row>
    <row r="31" spans="1:3" ht="30" x14ac:dyDescent="0.25">
      <c r="A31" s="27" t="s">
        <v>412</v>
      </c>
      <c r="B31" s="22" t="s">
        <v>34</v>
      </c>
      <c r="C31" s="23" t="s">
        <v>189</v>
      </c>
    </row>
    <row r="32" spans="1:3" ht="30" x14ac:dyDescent="0.25">
      <c r="A32" s="27" t="s">
        <v>413</v>
      </c>
      <c r="B32" s="22" t="s">
        <v>36</v>
      </c>
      <c r="C32" s="23" t="s">
        <v>408</v>
      </c>
    </row>
    <row r="33" spans="1:3" ht="30" x14ac:dyDescent="0.25">
      <c r="A33" s="27" t="s">
        <v>414</v>
      </c>
      <c r="B33" s="22" t="s">
        <v>38</v>
      </c>
      <c r="C33" s="23" t="s">
        <v>190</v>
      </c>
    </row>
    <row r="34" spans="1:3" ht="30" x14ac:dyDescent="0.25">
      <c r="A34" s="27" t="s">
        <v>371</v>
      </c>
      <c r="B34" s="22" t="s">
        <v>36</v>
      </c>
      <c r="C34" s="23" t="s">
        <v>191</v>
      </c>
    </row>
    <row r="35" spans="1:3" ht="30" x14ac:dyDescent="0.25">
      <c r="A35" s="27" t="s">
        <v>415</v>
      </c>
      <c r="B35" s="22" t="s">
        <v>36</v>
      </c>
      <c r="C35" s="23" t="s">
        <v>192</v>
      </c>
    </row>
    <row r="36" spans="1:3" ht="30" x14ac:dyDescent="0.25">
      <c r="A36" s="27" t="s">
        <v>416</v>
      </c>
      <c r="B36" s="22" t="s">
        <v>32</v>
      </c>
      <c r="C36" s="23" t="s">
        <v>193</v>
      </c>
    </row>
    <row r="37" spans="1:3" ht="45" x14ac:dyDescent="0.25">
      <c r="A37" s="27" t="s">
        <v>428</v>
      </c>
      <c r="B37" s="22" t="s">
        <v>40</v>
      </c>
      <c r="C37" s="23" t="s">
        <v>194</v>
      </c>
    </row>
    <row r="38" spans="1:3" ht="30" x14ac:dyDescent="0.25">
      <c r="A38" s="27" t="s">
        <v>197</v>
      </c>
      <c r="B38" s="14" t="s">
        <v>36</v>
      </c>
      <c r="C38" s="23" t="s">
        <v>195</v>
      </c>
    </row>
    <row r="39" spans="1:3" ht="30" x14ac:dyDescent="0.25">
      <c r="A39" s="27" t="s">
        <v>372</v>
      </c>
      <c r="B39" s="14" t="s">
        <v>373</v>
      </c>
    </row>
    <row r="40" spans="1:3" ht="30" x14ac:dyDescent="0.25">
      <c r="A40" s="27" t="s">
        <v>201</v>
      </c>
      <c r="B40" s="14" t="s">
        <v>28</v>
      </c>
      <c r="C40" s="23" t="s">
        <v>196</v>
      </c>
    </row>
    <row r="41" spans="1:3" ht="30" x14ac:dyDescent="0.25">
      <c r="A41" s="27" t="s">
        <v>422</v>
      </c>
      <c r="B41" s="14" t="s">
        <v>420</v>
      </c>
    </row>
    <row r="43" spans="1:3" x14ac:dyDescent="0.25">
      <c r="A43" s="26" t="s">
        <v>41</v>
      </c>
    </row>
    <row r="44" spans="1:3" x14ac:dyDescent="0.25">
      <c r="A44" s="16" t="s">
        <v>42</v>
      </c>
      <c r="B44" s="29">
        <v>10</v>
      </c>
      <c r="C44" s="23" t="s">
        <v>42</v>
      </c>
    </row>
    <row r="45" spans="1:3" x14ac:dyDescent="0.25">
      <c r="A45" s="16" t="s">
        <v>43</v>
      </c>
      <c r="B45" s="29">
        <v>14</v>
      </c>
      <c r="C45" s="23" t="s">
        <v>43</v>
      </c>
    </row>
    <row r="46" spans="1:3" x14ac:dyDescent="0.25">
      <c r="A46" s="16" t="s">
        <v>44</v>
      </c>
      <c r="B46" s="29">
        <v>12</v>
      </c>
      <c r="C46" s="23" t="s">
        <v>44</v>
      </c>
    </row>
    <row r="47" spans="1:3" x14ac:dyDescent="0.25">
      <c r="A47" s="16" t="s">
        <v>45</v>
      </c>
      <c r="B47" s="29">
        <v>11</v>
      </c>
      <c r="C47" s="23" t="s">
        <v>45</v>
      </c>
    </row>
    <row r="48" spans="1:3" x14ac:dyDescent="0.25">
      <c r="A48" s="16" t="s">
        <v>46</v>
      </c>
      <c r="B48" s="29">
        <v>15</v>
      </c>
      <c r="C48" s="23" t="s">
        <v>46</v>
      </c>
    </row>
    <row r="49" spans="1:4" x14ac:dyDescent="0.25">
      <c r="A49" s="16" t="s">
        <v>47</v>
      </c>
      <c r="B49" s="29">
        <v>17</v>
      </c>
      <c r="C49" s="23" t="s">
        <v>47</v>
      </c>
    </row>
    <row r="50" spans="1:4" x14ac:dyDescent="0.25">
      <c r="A50" s="16" t="s">
        <v>48</v>
      </c>
      <c r="B50" s="29">
        <v>16</v>
      </c>
      <c r="C50" s="23" t="s">
        <v>48</v>
      </c>
    </row>
    <row r="51" spans="1:4" x14ac:dyDescent="0.25">
      <c r="A51" s="16" t="s">
        <v>49</v>
      </c>
      <c r="B51" s="29">
        <v>13</v>
      </c>
      <c r="C51" s="23" t="s">
        <v>49</v>
      </c>
    </row>
    <row r="52" spans="1:4" x14ac:dyDescent="0.25">
      <c r="A52" s="16" t="s">
        <v>175</v>
      </c>
      <c r="B52" s="29">
        <v>18</v>
      </c>
      <c r="C52" s="23" t="s">
        <v>175</v>
      </c>
    </row>
    <row r="53" spans="1:4" x14ac:dyDescent="0.25">
      <c r="A53" s="16" t="s">
        <v>139</v>
      </c>
      <c r="B53" s="14" t="s">
        <v>374</v>
      </c>
      <c r="C53" s="25"/>
    </row>
    <row r="54" spans="1:4" x14ac:dyDescent="0.25">
      <c r="A54" s="16" t="s">
        <v>181</v>
      </c>
      <c r="B54" s="14" t="s">
        <v>375</v>
      </c>
      <c r="C54" s="25"/>
    </row>
    <row r="55" spans="1:4" x14ac:dyDescent="0.25">
      <c r="A55" s="16" t="s">
        <v>376</v>
      </c>
      <c r="B55" s="14" t="s">
        <v>377</v>
      </c>
      <c r="C55" s="25"/>
    </row>
    <row r="56" spans="1:4" x14ac:dyDescent="0.25">
      <c r="A56" s="16" t="s">
        <v>419</v>
      </c>
      <c r="B56" s="14" t="s">
        <v>421</v>
      </c>
      <c r="C56" s="23" t="s">
        <v>161</v>
      </c>
    </row>
    <row r="57" spans="1:4" x14ac:dyDescent="0.25">
      <c r="A57" s="16" t="s">
        <v>400</v>
      </c>
      <c r="B57" s="29">
        <v>99</v>
      </c>
    </row>
    <row r="59" spans="1:4" x14ac:dyDescent="0.25">
      <c r="A59" s="26" t="s">
        <v>50</v>
      </c>
    </row>
    <row r="60" spans="1:4" x14ac:dyDescent="0.25">
      <c r="A60" s="16" t="s">
        <v>366</v>
      </c>
      <c r="B60" s="14" t="s">
        <v>51</v>
      </c>
      <c r="D60" s="38" t="s">
        <v>367</v>
      </c>
    </row>
    <row r="61" spans="1:4" x14ac:dyDescent="0.25">
      <c r="A61" s="16" t="s">
        <v>52</v>
      </c>
      <c r="B61" s="14" t="s">
        <v>53</v>
      </c>
      <c r="D61" s="38" t="s">
        <v>243</v>
      </c>
    </row>
    <row r="62" spans="1:4" x14ac:dyDescent="0.25">
      <c r="A62" s="16" t="s">
        <v>54</v>
      </c>
      <c r="B62" s="14" t="s">
        <v>55</v>
      </c>
      <c r="D62" s="38" t="s">
        <v>244</v>
      </c>
    </row>
    <row r="63" spans="1:4" x14ac:dyDescent="0.25">
      <c r="A63" s="16" t="s">
        <v>56</v>
      </c>
      <c r="B63" s="14" t="s">
        <v>57</v>
      </c>
      <c r="D63" s="38" t="s">
        <v>245</v>
      </c>
    </row>
    <row r="64" spans="1:4" x14ac:dyDescent="0.25">
      <c r="A64" s="16" t="s">
        <v>58</v>
      </c>
      <c r="B64" s="14" t="s">
        <v>59</v>
      </c>
      <c r="D64" s="38" t="s">
        <v>246</v>
      </c>
    </row>
    <row r="65" spans="1:4" x14ac:dyDescent="0.25">
      <c r="A65" s="16" t="s">
        <v>60</v>
      </c>
      <c r="B65" s="14" t="s">
        <v>61</v>
      </c>
      <c r="D65" s="38" t="s">
        <v>247</v>
      </c>
    </row>
    <row r="66" spans="1:4" x14ac:dyDescent="0.25">
      <c r="A66" s="16" t="s">
        <v>62</v>
      </c>
      <c r="B66" s="14" t="s">
        <v>63</v>
      </c>
      <c r="D66" s="38" t="s">
        <v>248</v>
      </c>
    </row>
    <row r="67" spans="1:4" x14ac:dyDescent="0.25">
      <c r="A67" s="16" t="s">
        <v>64</v>
      </c>
      <c r="B67" s="14" t="s">
        <v>53</v>
      </c>
      <c r="D67" s="38" t="s">
        <v>249</v>
      </c>
    </row>
    <row r="68" spans="1:4" x14ac:dyDescent="0.25">
      <c r="A68" s="16" t="s">
        <v>65</v>
      </c>
      <c r="B68" s="14">
        <v>21</v>
      </c>
      <c r="D68" s="38" t="s">
        <v>250</v>
      </c>
    </row>
    <row r="69" spans="1:4" x14ac:dyDescent="0.25">
      <c r="A69" s="16" t="s">
        <v>429</v>
      </c>
      <c r="B69" s="14">
        <v>22</v>
      </c>
      <c r="D69" s="38" t="s">
        <v>251</v>
      </c>
    </row>
    <row r="70" spans="1:4" x14ac:dyDescent="0.25">
      <c r="A70" s="16" t="s">
        <v>67</v>
      </c>
      <c r="B70" s="14" t="s">
        <v>68</v>
      </c>
      <c r="D70" s="38" t="s">
        <v>252</v>
      </c>
    </row>
    <row r="71" spans="1:4" x14ac:dyDescent="0.25">
      <c r="A71" s="16" t="s">
        <v>69</v>
      </c>
      <c r="B71" s="14" t="s">
        <v>70</v>
      </c>
      <c r="D71" s="38" t="s">
        <v>253</v>
      </c>
    </row>
    <row r="72" spans="1:4" x14ac:dyDescent="0.25">
      <c r="A72" s="16" t="s">
        <v>71</v>
      </c>
      <c r="B72" s="14" t="s">
        <v>72</v>
      </c>
      <c r="D72" s="38" t="s">
        <v>254</v>
      </c>
    </row>
    <row r="73" spans="1:4" x14ac:dyDescent="0.25">
      <c r="A73" s="16" t="s">
        <v>73</v>
      </c>
      <c r="B73" s="14">
        <v>23</v>
      </c>
      <c r="D73" s="38" t="s">
        <v>255</v>
      </c>
    </row>
    <row r="74" spans="1:4" x14ac:dyDescent="0.25">
      <c r="A74" s="16" t="s">
        <v>74</v>
      </c>
      <c r="B74" s="14" t="s">
        <v>66</v>
      </c>
      <c r="D74" s="38" t="s">
        <v>256</v>
      </c>
    </row>
    <row r="75" spans="1:4" x14ac:dyDescent="0.25">
      <c r="A75" s="16" t="s">
        <v>75</v>
      </c>
      <c r="B75" s="14" t="s">
        <v>51</v>
      </c>
      <c r="D75" s="38" t="s">
        <v>257</v>
      </c>
    </row>
    <row r="76" spans="1:4" x14ac:dyDescent="0.25">
      <c r="A76" s="16" t="s">
        <v>76</v>
      </c>
      <c r="B76" s="14">
        <v>24</v>
      </c>
      <c r="D76" s="38" t="s">
        <v>258</v>
      </c>
    </row>
    <row r="77" spans="1:4" x14ac:dyDescent="0.25">
      <c r="A77" s="16" t="s">
        <v>78</v>
      </c>
      <c r="B77" s="14" t="s">
        <v>79</v>
      </c>
      <c r="D77" s="38" t="s">
        <v>259</v>
      </c>
    </row>
    <row r="78" spans="1:4" x14ac:dyDescent="0.25">
      <c r="A78" s="16" t="s">
        <v>80</v>
      </c>
      <c r="B78" s="14" t="s">
        <v>81</v>
      </c>
      <c r="D78" s="38" t="s">
        <v>260</v>
      </c>
    </row>
    <row r="79" spans="1:4" x14ac:dyDescent="0.25">
      <c r="A79" s="16" t="s">
        <v>82</v>
      </c>
      <c r="B79" s="14" t="s">
        <v>83</v>
      </c>
      <c r="D79" s="38" t="s">
        <v>261</v>
      </c>
    </row>
    <row r="80" spans="1:4" x14ac:dyDescent="0.25">
      <c r="A80" s="16" t="s">
        <v>84</v>
      </c>
      <c r="B80" s="14" t="s">
        <v>85</v>
      </c>
      <c r="D80" s="38" t="s">
        <v>262</v>
      </c>
    </row>
    <row r="81" spans="1:4" x14ac:dyDescent="0.25">
      <c r="A81" s="16" t="s">
        <v>86</v>
      </c>
      <c r="B81" s="14" t="s">
        <v>55</v>
      </c>
      <c r="D81" s="38" t="s">
        <v>263</v>
      </c>
    </row>
    <row r="82" spans="1:4" x14ac:dyDescent="0.25">
      <c r="A82" s="16" t="s">
        <v>87</v>
      </c>
      <c r="B82" s="14" t="s">
        <v>88</v>
      </c>
      <c r="D82" s="38" t="s">
        <v>264</v>
      </c>
    </row>
    <row r="83" spans="1:4" x14ac:dyDescent="0.25">
      <c r="A83" s="16" t="s">
        <v>89</v>
      </c>
      <c r="B83" s="14" t="s">
        <v>90</v>
      </c>
      <c r="D83" s="38" t="s">
        <v>265</v>
      </c>
    </row>
    <row r="84" spans="1:4" x14ac:dyDescent="0.25">
      <c r="A84" s="16" t="s">
        <v>91</v>
      </c>
      <c r="B84" s="14" t="s">
        <v>77</v>
      </c>
      <c r="D84" s="38" t="s">
        <v>266</v>
      </c>
    </row>
    <row r="85" spans="1:4" x14ac:dyDescent="0.25">
      <c r="A85" s="16" t="s">
        <v>430</v>
      </c>
      <c r="B85" s="14" t="s">
        <v>94</v>
      </c>
      <c r="D85" s="38" t="s">
        <v>431</v>
      </c>
    </row>
    <row r="86" spans="1:4" x14ac:dyDescent="0.25">
      <c r="A86" s="16" t="s">
        <v>176</v>
      </c>
      <c r="B86" s="14" t="s">
        <v>55</v>
      </c>
      <c r="D86" s="38" t="s">
        <v>267</v>
      </c>
    </row>
    <row r="87" spans="1:4" x14ac:dyDescent="0.25">
      <c r="A87" s="16" t="s">
        <v>369</v>
      </c>
      <c r="B87" s="14" t="s">
        <v>55</v>
      </c>
      <c r="D87" s="38" t="s">
        <v>370</v>
      </c>
    </row>
    <row r="88" spans="1:4" x14ac:dyDescent="0.25">
      <c r="A88" s="16" t="s">
        <v>163</v>
      </c>
      <c r="B88" s="14">
        <v>25</v>
      </c>
      <c r="D88" s="38" t="s">
        <v>268</v>
      </c>
    </row>
    <row r="89" spans="1:4" x14ac:dyDescent="0.25">
      <c r="A89" s="16" t="s">
        <v>332</v>
      </c>
      <c r="B89" s="14">
        <v>26</v>
      </c>
      <c r="D89" s="38" t="s">
        <v>269</v>
      </c>
    </row>
    <row r="90" spans="1:4" x14ac:dyDescent="0.25">
      <c r="A90" s="16" t="s">
        <v>404</v>
      </c>
      <c r="B90" s="14" t="s">
        <v>61</v>
      </c>
      <c r="D90" s="38" t="s">
        <v>406</v>
      </c>
    </row>
    <row r="91" spans="1:4" x14ac:dyDescent="0.25">
      <c r="A91" s="16" t="s">
        <v>405</v>
      </c>
      <c r="B91" s="14" t="s">
        <v>66</v>
      </c>
      <c r="D91" s="38" t="s">
        <v>407</v>
      </c>
    </row>
    <row r="92" spans="1:4" x14ac:dyDescent="0.25">
      <c r="A92" s="16" t="s">
        <v>169</v>
      </c>
      <c r="B92" s="14" t="s">
        <v>88</v>
      </c>
      <c r="D92" s="38" t="s">
        <v>270</v>
      </c>
    </row>
    <row r="93" spans="1:4" x14ac:dyDescent="0.25">
      <c r="A93" s="16" t="s">
        <v>202</v>
      </c>
      <c r="B93" s="14" t="s">
        <v>77</v>
      </c>
      <c r="D93" s="38" t="s">
        <v>271</v>
      </c>
    </row>
    <row r="94" spans="1:4" x14ac:dyDescent="0.25">
      <c r="A94" s="16" t="s">
        <v>177</v>
      </c>
      <c r="B94" s="14" t="s">
        <v>51</v>
      </c>
      <c r="D94" s="38" t="s">
        <v>272</v>
      </c>
    </row>
    <row r="95" spans="1:4" x14ac:dyDescent="0.25">
      <c r="A95" s="16" t="s">
        <v>178</v>
      </c>
      <c r="B95" s="14" t="s">
        <v>53</v>
      </c>
      <c r="D95" s="38" t="s">
        <v>273</v>
      </c>
    </row>
    <row r="96" spans="1:4" x14ac:dyDescent="0.25">
      <c r="A96" s="16" t="s">
        <v>179</v>
      </c>
      <c r="B96" s="14" t="s">
        <v>66</v>
      </c>
      <c r="D96" s="38" t="s">
        <v>274</v>
      </c>
    </row>
    <row r="97" spans="1:4" x14ac:dyDescent="0.25">
      <c r="A97" s="16" t="s">
        <v>202</v>
      </c>
      <c r="B97" s="14">
        <v>21</v>
      </c>
      <c r="D97" s="38" t="s">
        <v>275</v>
      </c>
    </row>
    <row r="98" spans="1:4" x14ac:dyDescent="0.25">
      <c r="A98" s="16" t="s">
        <v>92</v>
      </c>
      <c r="B98" s="14" t="s">
        <v>93</v>
      </c>
      <c r="D98" s="38" t="s">
        <v>276</v>
      </c>
    </row>
    <row r="99" spans="1:4" x14ac:dyDescent="0.25">
      <c r="A99" s="16" t="s">
        <v>417</v>
      </c>
      <c r="B99" s="14" t="s">
        <v>95</v>
      </c>
      <c r="D99" s="38" t="s">
        <v>418</v>
      </c>
    </row>
    <row r="100" spans="1:4" x14ac:dyDescent="0.25">
      <c r="A100" s="16" t="s">
        <v>164</v>
      </c>
      <c r="B100" s="14" t="s">
        <v>66</v>
      </c>
      <c r="D100" s="38" t="s">
        <v>277</v>
      </c>
    </row>
    <row r="101" spans="1:4" x14ac:dyDescent="0.25">
      <c r="A101" s="16" t="s">
        <v>351</v>
      </c>
      <c r="B101" s="14" t="s">
        <v>72</v>
      </c>
      <c r="D101" s="38" t="s">
        <v>352</v>
      </c>
    </row>
    <row r="102" spans="1:4" x14ac:dyDescent="0.25">
      <c r="A102" s="16" t="s">
        <v>205</v>
      </c>
      <c r="B102" s="14" t="s">
        <v>53</v>
      </c>
      <c r="D102" s="38" t="s">
        <v>278</v>
      </c>
    </row>
    <row r="103" spans="1:4" ht="15.75" x14ac:dyDescent="0.25">
      <c r="A103" s="16" t="s">
        <v>206</v>
      </c>
      <c r="B103" s="30" t="s">
        <v>159</v>
      </c>
      <c r="D103" s="38" t="s">
        <v>279</v>
      </c>
    </row>
    <row r="104" spans="1:4" x14ac:dyDescent="0.25">
      <c r="A104" s="16" t="s">
        <v>207</v>
      </c>
      <c r="B104" s="14" t="s">
        <v>83</v>
      </c>
      <c r="D104" s="38" t="s">
        <v>280</v>
      </c>
    </row>
    <row r="105" spans="1:4" ht="15.75" x14ac:dyDescent="0.25">
      <c r="A105" s="16" t="s">
        <v>208</v>
      </c>
      <c r="B105" s="30" t="s">
        <v>63</v>
      </c>
      <c r="D105" s="38" t="s">
        <v>281</v>
      </c>
    </row>
    <row r="106" spans="1:4" ht="15.75" x14ac:dyDescent="0.25">
      <c r="A106" s="16" t="s">
        <v>209</v>
      </c>
      <c r="B106" s="30" t="s">
        <v>55</v>
      </c>
      <c r="D106" s="38" t="s">
        <v>282</v>
      </c>
    </row>
    <row r="107" spans="1:4" ht="15.75" x14ac:dyDescent="0.25">
      <c r="A107" s="16" t="s">
        <v>210</v>
      </c>
      <c r="B107" s="30" t="s">
        <v>94</v>
      </c>
      <c r="D107" s="38" t="s">
        <v>283</v>
      </c>
    </row>
    <row r="108" spans="1:4" ht="15.75" x14ac:dyDescent="0.25">
      <c r="A108" s="16" t="s">
        <v>211</v>
      </c>
      <c r="B108" s="30" t="s">
        <v>160</v>
      </c>
      <c r="D108" s="38" t="s">
        <v>284</v>
      </c>
    </row>
    <row r="109" spans="1:4" x14ac:dyDescent="0.25">
      <c r="A109" s="16" t="s">
        <v>212</v>
      </c>
      <c r="B109" s="14" t="s">
        <v>88</v>
      </c>
      <c r="D109" s="38" t="s">
        <v>285</v>
      </c>
    </row>
    <row r="110" spans="1:4" ht="15.75" x14ac:dyDescent="0.25">
      <c r="A110" s="16" t="s">
        <v>213</v>
      </c>
      <c r="B110" s="30" t="s">
        <v>61</v>
      </c>
      <c r="D110" s="38" t="s">
        <v>286</v>
      </c>
    </row>
    <row r="111" spans="1:4" ht="15.75" x14ac:dyDescent="0.25">
      <c r="A111" s="16" t="s">
        <v>214</v>
      </c>
      <c r="B111" s="30" t="s">
        <v>72</v>
      </c>
      <c r="D111" s="38" t="s">
        <v>287</v>
      </c>
    </row>
    <row r="112" spans="1:4" ht="15.75" x14ac:dyDescent="0.25">
      <c r="A112" s="16" t="s">
        <v>215</v>
      </c>
      <c r="B112" s="30" t="s">
        <v>85</v>
      </c>
      <c r="D112" s="38" t="s">
        <v>288</v>
      </c>
    </row>
    <row r="113" spans="1:6" ht="15.75" x14ac:dyDescent="0.25">
      <c r="A113" s="16" t="s">
        <v>216</v>
      </c>
      <c r="B113" s="30" t="s">
        <v>77</v>
      </c>
      <c r="D113" s="38" t="s">
        <v>289</v>
      </c>
    </row>
    <row r="114" spans="1:6" ht="15.75" x14ac:dyDescent="0.25">
      <c r="A114" s="16" t="s">
        <v>217</v>
      </c>
      <c r="B114" s="30" t="s">
        <v>68</v>
      </c>
      <c r="D114" s="38" t="s">
        <v>290</v>
      </c>
    </row>
    <row r="115" spans="1:6" ht="15.75" x14ac:dyDescent="0.25">
      <c r="A115" s="16" t="s">
        <v>218</v>
      </c>
      <c r="B115" s="30" t="s">
        <v>70</v>
      </c>
      <c r="D115" s="38" t="s">
        <v>291</v>
      </c>
    </row>
    <row r="116" spans="1:6" ht="15.75" x14ac:dyDescent="0.25">
      <c r="A116" s="16" t="s">
        <v>219</v>
      </c>
      <c r="B116" s="30" t="s">
        <v>79</v>
      </c>
      <c r="D116" s="38" t="s">
        <v>292</v>
      </c>
    </row>
    <row r="117" spans="1:6" ht="15.75" x14ac:dyDescent="0.25">
      <c r="A117" s="16" t="s">
        <v>220</v>
      </c>
      <c r="B117" s="30" t="s">
        <v>81</v>
      </c>
      <c r="D117" s="38" t="s">
        <v>293</v>
      </c>
    </row>
    <row r="118" spans="1:6" ht="15.75" x14ac:dyDescent="0.25">
      <c r="A118" s="16" t="s">
        <v>221</v>
      </c>
      <c r="B118" s="30" t="s">
        <v>66</v>
      </c>
      <c r="D118" s="38" t="s">
        <v>294</v>
      </c>
    </row>
    <row r="119" spans="1:6" x14ac:dyDescent="0.25">
      <c r="A119" s="16" t="s">
        <v>222</v>
      </c>
      <c r="B119" s="14" t="s">
        <v>90</v>
      </c>
      <c r="D119" s="38" t="s">
        <v>295</v>
      </c>
    </row>
    <row r="120" spans="1:6" x14ac:dyDescent="0.25">
      <c r="A120" s="16" t="s">
        <v>223</v>
      </c>
      <c r="B120" s="14" t="s">
        <v>59</v>
      </c>
      <c r="D120" s="38" t="s">
        <v>296</v>
      </c>
    </row>
    <row r="121" spans="1:6" x14ac:dyDescent="0.25">
      <c r="A121" s="16" t="s">
        <v>224</v>
      </c>
      <c r="B121" s="14" t="s">
        <v>51</v>
      </c>
      <c r="D121" s="38" t="s">
        <v>297</v>
      </c>
    </row>
    <row r="122" spans="1:6" x14ac:dyDescent="0.25">
      <c r="A122" s="16" t="s">
        <v>204</v>
      </c>
      <c r="B122" s="14" t="s">
        <v>95</v>
      </c>
      <c r="D122" s="38" t="s">
        <v>298</v>
      </c>
    </row>
    <row r="123" spans="1:6" x14ac:dyDescent="0.25">
      <c r="A123" s="16" t="s">
        <v>333</v>
      </c>
      <c r="B123" s="14" t="s">
        <v>55</v>
      </c>
      <c r="D123" s="38" t="s">
        <v>299</v>
      </c>
    </row>
    <row r="124" spans="1:6" x14ac:dyDescent="0.25">
      <c r="A124" s="16" t="s">
        <v>225</v>
      </c>
      <c r="B124" s="14">
        <v>22</v>
      </c>
      <c r="D124" s="38" t="s">
        <v>300</v>
      </c>
    </row>
    <row r="125" spans="1:6" x14ac:dyDescent="0.25">
      <c r="A125" s="16" t="s">
        <v>96</v>
      </c>
      <c r="B125" s="14" t="s">
        <v>55</v>
      </c>
      <c r="D125" s="38" t="s">
        <v>301</v>
      </c>
    </row>
    <row r="126" spans="1:6" x14ac:dyDescent="0.25">
      <c r="A126" s="16" t="s">
        <v>97</v>
      </c>
      <c r="B126" s="14" t="s">
        <v>61</v>
      </c>
      <c r="D126" s="38" t="s">
        <v>302</v>
      </c>
    </row>
    <row r="127" spans="1:6" x14ac:dyDescent="0.25">
      <c r="A127" s="16" t="s">
        <v>98</v>
      </c>
      <c r="B127" s="14" t="s">
        <v>66</v>
      </c>
      <c r="D127" s="38" t="s">
        <v>303</v>
      </c>
    </row>
    <row r="128" spans="1:6" x14ac:dyDescent="0.25">
      <c r="A128" s="16" t="s">
        <v>99</v>
      </c>
      <c r="B128" s="14" t="s">
        <v>77</v>
      </c>
      <c r="D128" s="38" t="s">
        <v>304</v>
      </c>
      <c r="E128" s="16"/>
      <c r="F128" s="17"/>
    </row>
    <row r="129" spans="1:4" x14ac:dyDescent="0.25">
      <c r="A129" s="16" t="s">
        <v>100</v>
      </c>
      <c r="B129" s="14" t="s">
        <v>61</v>
      </c>
      <c r="D129" s="38" t="s">
        <v>305</v>
      </c>
    </row>
    <row r="130" spans="1:4" x14ac:dyDescent="0.25">
      <c r="A130" s="16" t="s">
        <v>203</v>
      </c>
      <c r="B130" s="14" t="s">
        <v>61</v>
      </c>
      <c r="D130" s="38" t="s">
        <v>306</v>
      </c>
    </row>
    <row r="131" spans="1:4" x14ac:dyDescent="0.25">
      <c r="A131" s="16" t="s">
        <v>334</v>
      </c>
      <c r="B131" s="14">
        <v>24</v>
      </c>
      <c r="D131" s="38" t="s">
        <v>307</v>
      </c>
    </row>
    <row r="132" spans="1:4" x14ac:dyDescent="0.25">
      <c r="A132" s="16" t="s">
        <v>101</v>
      </c>
      <c r="B132" s="14" t="s">
        <v>55</v>
      </c>
      <c r="D132" s="38" t="s">
        <v>308</v>
      </c>
    </row>
    <row r="133" spans="1:4" x14ac:dyDescent="0.25">
      <c r="A133" s="16" t="s">
        <v>328</v>
      </c>
      <c r="B133" s="14" t="s">
        <v>77</v>
      </c>
      <c r="D133" s="38" t="s">
        <v>309</v>
      </c>
    </row>
    <row r="134" spans="1:4" x14ac:dyDescent="0.25">
      <c r="A134" s="16" t="s">
        <v>171</v>
      </c>
      <c r="B134" s="14" t="s">
        <v>66</v>
      </c>
      <c r="D134" s="38" t="s">
        <v>310</v>
      </c>
    </row>
    <row r="135" spans="1:4" x14ac:dyDescent="0.25">
      <c r="A135" s="16" t="s">
        <v>172</v>
      </c>
      <c r="B135" s="14" t="s">
        <v>53</v>
      </c>
      <c r="D135" s="38" t="s">
        <v>311</v>
      </c>
    </row>
    <row r="136" spans="1:4" x14ac:dyDescent="0.25">
      <c r="A136" s="16" t="s">
        <v>170</v>
      </c>
      <c r="B136" s="14" t="s">
        <v>51</v>
      </c>
      <c r="D136" s="38" t="s">
        <v>312</v>
      </c>
    </row>
    <row r="137" spans="1:4" x14ac:dyDescent="0.25">
      <c r="A137" s="16" t="s">
        <v>329</v>
      </c>
      <c r="B137" s="14" t="s">
        <v>72</v>
      </c>
      <c r="D137" s="38" t="s">
        <v>313</v>
      </c>
    </row>
    <row r="138" spans="1:4" x14ac:dyDescent="0.25">
      <c r="A138" s="16" t="s">
        <v>330</v>
      </c>
      <c r="B138" s="14" t="s">
        <v>63</v>
      </c>
      <c r="D138" s="38" t="s">
        <v>314</v>
      </c>
    </row>
    <row r="139" spans="1:4" x14ac:dyDescent="0.25">
      <c r="A139" s="16" t="s">
        <v>331</v>
      </c>
      <c r="B139" s="14" t="s">
        <v>85</v>
      </c>
      <c r="D139" s="38" t="s">
        <v>315</v>
      </c>
    </row>
    <row r="140" spans="1:4" x14ac:dyDescent="0.25">
      <c r="A140" s="16" t="s">
        <v>102</v>
      </c>
      <c r="B140" s="14" t="s">
        <v>77</v>
      </c>
      <c r="D140" s="38" t="s">
        <v>316</v>
      </c>
    </row>
    <row r="141" spans="1:4" x14ac:dyDescent="0.25">
      <c r="A141" s="16" t="s">
        <v>378</v>
      </c>
      <c r="B141" s="14" t="s">
        <v>55</v>
      </c>
      <c r="D141" s="38"/>
    </row>
    <row r="142" spans="1:4" x14ac:dyDescent="0.25">
      <c r="A142" s="16" t="s">
        <v>379</v>
      </c>
      <c r="B142" s="14" t="s">
        <v>61</v>
      </c>
      <c r="D142" s="38"/>
    </row>
    <row r="143" spans="1:4" x14ac:dyDescent="0.25">
      <c r="A143" s="16" t="s">
        <v>380</v>
      </c>
      <c r="B143" s="14" t="s">
        <v>377</v>
      </c>
      <c r="D143" s="38"/>
    </row>
    <row r="144" spans="1:4" x14ac:dyDescent="0.25">
      <c r="A144" s="16" t="s">
        <v>241</v>
      </c>
      <c r="B144" s="14" t="s">
        <v>77</v>
      </c>
      <c r="D144" s="38"/>
    </row>
    <row r="145" spans="1:4" x14ac:dyDescent="0.25">
      <c r="A145" s="17" t="s">
        <v>350</v>
      </c>
      <c r="B145" s="14" t="s">
        <v>66</v>
      </c>
      <c r="D145" s="38"/>
    </row>
    <row r="146" spans="1:4" x14ac:dyDescent="0.25">
      <c r="A146" s="16" t="s">
        <v>242</v>
      </c>
      <c r="B146" s="14" t="s">
        <v>53</v>
      </c>
      <c r="D146" s="38"/>
    </row>
    <row r="147" spans="1:4" x14ac:dyDescent="0.25">
      <c r="A147" s="16" t="s">
        <v>381</v>
      </c>
      <c r="B147" s="14" t="s">
        <v>51</v>
      </c>
      <c r="D147" s="38"/>
    </row>
    <row r="148" spans="1:4" x14ac:dyDescent="0.25">
      <c r="A148" s="16" t="s">
        <v>382</v>
      </c>
      <c r="B148" s="14" t="s">
        <v>72</v>
      </c>
      <c r="D148" s="38"/>
    </row>
    <row r="149" spans="1:4" x14ac:dyDescent="0.25">
      <c r="A149" s="16" t="s">
        <v>383</v>
      </c>
      <c r="B149" s="14" t="s">
        <v>63</v>
      </c>
      <c r="D149" s="38"/>
    </row>
    <row r="150" spans="1:4" x14ac:dyDescent="0.25">
      <c r="A150" s="16" t="s">
        <v>384</v>
      </c>
      <c r="B150" s="14" t="s">
        <v>85</v>
      </c>
      <c r="D150" s="38"/>
    </row>
    <row r="151" spans="1:4" x14ac:dyDescent="0.25">
      <c r="A151" s="16" t="s">
        <v>385</v>
      </c>
      <c r="B151" s="14" t="s">
        <v>88</v>
      </c>
      <c r="D151" s="38"/>
    </row>
    <row r="152" spans="1:4" x14ac:dyDescent="0.25">
      <c r="A152" s="16" t="s">
        <v>386</v>
      </c>
      <c r="B152" s="14" t="s">
        <v>83</v>
      </c>
      <c r="D152" s="38"/>
    </row>
    <row r="153" spans="1:4" x14ac:dyDescent="0.25">
      <c r="A153" s="16" t="s">
        <v>387</v>
      </c>
      <c r="B153" s="14" t="s">
        <v>81</v>
      </c>
      <c r="D153" s="38"/>
    </row>
    <row r="154" spans="1:4" x14ac:dyDescent="0.25">
      <c r="A154" s="16" t="s">
        <v>388</v>
      </c>
      <c r="B154" s="14" t="s">
        <v>90</v>
      </c>
      <c r="D154" s="38"/>
    </row>
    <row r="155" spans="1:4" x14ac:dyDescent="0.25">
      <c r="A155" s="16" t="s">
        <v>389</v>
      </c>
      <c r="B155" s="14" t="s">
        <v>79</v>
      </c>
      <c r="D155" s="38"/>
    </row>
    <row r="156" spans="1:4" x14ac:dyDescent="0.25">
      <c r="A156" s="16" t="s">
        <v>390</v>
      </c>
      <c r="B156" s="14" t="s">
        <v>70</v>
      </c>
      <c r="D156" s="38"/>
    </row>
    <row r="157" spans="1:4" x14ac:dyDescent="0.25">
      <c r="A157" s="16" t="s">
        <v>391</v>
      </c>
      <c r="B157" s="14" t="s">
        <v>59</v>
      </c>
      <c r="D157" s="38"/>
    </row>
    <row r="158" spans="1:4" x14ac:dyDescent="0.25">
      <c r="A158" s="16" t="s">
        <v>392</v>
      </c>
      <c r="B158" s="14" t="s">
        <v>68</v>
      </c>
      <c r="D158" s="38"/>
    </row>
    <row r="159" spans="1:4" x14ac:dyDescent="0.25">
      <c r="A159" s="16" t="s">
        <v>393</v>
      </c>
      <c r="B159" s="14" t="s">
        <v>94</v>
      </c>
      <c r="D159" s="38"/>
    </row>
    <row r="160" spans="1:4" x14ac:dyDescent="0.25">
      <c r="A160" s="16" t="s">
        <v>394</v>
      </c>
      <c r="B160" s="14" t="s">
        <v>159</v>
      </c>
      <c r="D160" s="38"/>
    </row>
    <row r="161" spans="1:4" x14ac:dyDescent="0.25">
      <c r="A161" s="16" t="s">
        <v>395</v>
      </c>
      <c r="B161" s="14" t="s">
        <v>160</v>
      </c>
      <c r="D161" s="38"/>
    </row>
    <row r="162" spans="1:4" x14ac:dyDescent="0.25">
      <c r="A162" s="16" t="s">
        <v>396</v>
      </c>
      <c r="B162" s="14" t="s">
        <v>397</v>
      </c>
      <c r="D162" s="38"/>
    </row>
    <row r="163" spans="1:4" x14ac:dyDescent="0.25">
      <c r="A163" s="16" t="s">
        <v>139</v>
      </c>
      <c r="B163" s="14" t="s">
        <v>377</v>
      </c>
      <c r="D163" s="38"/>
    </row>
    <row r="164" spans="1:4" x14ac:dyDescent="0.25">
      <c r="A164" s="16" t="s">
        <v>398</v>
      </c>
      <c r="B164" s="14" t="s">
        <v>377</v>
      </c>
      <c r="D164" s="38"/>
    </row>
    <row r="165" spans="1:4" x14ac:dyDescent="0.25">
      <c r="A165" s="16" t="s">
        <v>419</v>
      </c>
      <c r="B165" s="14" t="s">
        <v>63</v>
      </c>
      <c r="D165" s="38"/>
    </row>
    <row r="166" spans="1:4" x14ac:dyDescent="0.25">
      <c r="A166" s="16" t="s">
        <v>400</v>
      </c>
      <c r="B166" s="14" t="s">
        <v>423</v>
      </c>
      <c r="D166" s="38"/>
    </row>
    <row r="167" spans="1:4" x14ac:dyDescent="0.25">
      <c r="A167" s="16" t="s">
        <v>180</v>
      </c>
      <c r="B167" s="14" t="s">
        <v>51</v>
      </c>
      <c r="D167" s="38" t="s">
        <v>317</v>
      </c>
    </row>
    <row r="168" spans="1:4" x14ac:dyDescent="0.25">
      <c r="A168" s="16" t="s">
        <v>229</v>
      </c>
      <c r="B168" s="14">
        <v>30</v>
      </c>
      <c r="D168" s="38" t="s">
        <v>318</v>
      </c>
    </row>
    <row r="169" spans="1:4" x14ac:dyDescent="0.25">
      <c r="A169" s="16" t="s">
        <v>230</v>
      </c>
      <c r="B169" s="14">
        <v>31</v>
      </c>
      <c r="D169" s="38" t="s">
        <v>319</v>
      </c>
    </row>
    <row r="170" spans="1:4" x14ac:dyDescent="0.25">
      <c r="A170" s="16" t="s">
        <v>231</v>
      </c>
      <c r="B170" s="14">
        <v>32</v>
      </c>
      <c r="D170" s="38" t="s">
        <v>320</v>
      </c>
    </row>
    <row r="171" spans="1:4" x14ac:dyDescent="0.25">
      <c r="A171" s="16" t="s">
        <v>232</v>
      </c>
      <c r="B171" s="14">
        <v>33</v>
      </c>
      <c r="D171" s="38" t="s">
        <v>321</v>
      </c>
    </row>
    <row r="172" spans="1:4" x14ac:dyDescent="0.25">
      <c r="A172" s="16" t="s">
        <v>233</v>
      </c>
      <c r="B172" s="14">
        <v>34</v>
      </c>
      <c r="D172" s="38" t="s">
        <v>322</v>
      </c>
    </row>
    <row r="173" spans="1:4" x14ac:dyDescent="0.25">
      <c r="A173" s="16" t="s">
        <v>226</v>
      </c>
      <c r="B173" s="14">
        <v>35</v>
      </c>
      <c r="D173" s="38" t="s">
        <v>323</v>
      </c>
    </row>
    <row r="174" spans="1:4" x14ac:dyDescent="0.25">
      <c r="A174" s="16" t="s">
        <v>227</v>
      </c>
      <c r="B174" s="14">
        <v>36</v>
      </c>
      <c r="D174" s="38" t="s">
        <v>324</v>
      </c>
    </row>
    <row r="175" spans="1:4" x14ac:dyDescent="0.25">
      <c r="A175" s="16" t="s">
        <v>234</v>
      </c>
      <c r="B175" s="14">
        <v>37</v>
      </c>
      <c r="D175" s="38" t="s">
        <v>325</v>
      </c>
    </row>
    <row r="176" spans="1:4" x14ac:dyDescent="0.25">
      <c r="A176" s="16" t="s">
        <v>228</v>
      </c>
      <c r="B176" s="14">
        <v>38</v>
      </c>
      <c r="D176" s="38" t="s">
        <v>326</v>
      </c>
    </row>
    <row r="177" spans="1:4" x14ac:dyDescent="0.25">
      <c r="A177" s="16" t="s">
        <v>235</v>
      </c>
      <c r="B177" s="14">
        <v>39</v>
      </c>
      <c r="D177" s="38" t="s">
        <v>327</v>
      </c>
    </row>
    <row r="179" spans="1:4" x14ac:dyDescent="0.25">
      <c r="A179" s="26" t="s">
        <v>127</v>
      </c>
    </row>
    <row r="180" spans="1:4" x14ac:dyDescent="0.25">
      <c r="A180" s="16" t="s">
        <v>140</v>
      </c>
      <c r="B180" s="28" t="s">
        <v>28</v>
      </c>
    </row>
    <row r="181" spans="1:4" x14ac:dyDescent="0.25">
      <c r="A181" s="16" t="s">
        <v>29</v>
      </c>
      <c r="B181" s="28" t="s">
        <v>30</v>
      </c>
    </row>
    <row r="182" spans="1:4" ht="15.75" x14ac:dyDescent="0.25">
      <c r="A182" s="45" t="s">
        <v>31</v>
      </c>
      <c r="B182" s="29">
        <v>3</v>
      </c>
    </row>
    <row r="183" spans="1:4" x14ac:dyDescent="0.25">
      <c r="A183" s="16" t="s">
        <v>399</v>
      </c>
      <c r="B183" s="28">
        <v>0</v>
      </c>
    </row>
    <row r="185" spans="1:4" x14ac:dyDescent="0.25">
      <c r="A185" s="26" t="s">
        <v>126</v>
      </c>
    </row>
    <row r="186" spans="1:4" x14ac:dyDescent="0.25">
      <c r="A186" s="16" t="s">
        <v>103</v>
      </c>
      <c r="B186" s="14" t="s">
        <v>28</v>
      </c>
      <c r="C186" s="16"/>
    </row>
    <row r="187" spans="1:4" x14ac:dyDescent="0.25">
      <c r="A187" s="16" t="s">
        <v>104</v>
      </c>
      <c r="B187" s="14" t="s">
        <v>30</v>
      </c>
      <c r="C187" s="16"/>
    </row>
    <row r="188" spans="1:4" x14ac:dyDescent="0.25">
      <c r="A188" s="16" t="s">
        <v>403</v>
      </c>
      <c r="B188" s="14" t="s">
        <v>373</v>
      </c>
      <c r="C188" s="16"/>
    </row>
    <row r="189" spans="1:4" x14ac:dyDescent="0.25">
      <c r="A189" s="16" t="s">
        <v>402</v>
      </c>
      <c r="B189" s="14" t="s">
        <v>373</v>
      </c>
      <c r="C189" s="16"/>
    </row>
    <row r="190" spans="1:4" x14ac:dyDescent="0.25">
      <c r="A190" s="16" t="s">
        <v>400</v>
      </c>
      <c r="B190" s="14" t="s">
        <v>36</v>
      </c>
      <c r="C190" s="16"/>
    </row>
    <row r="191" spans="1:4" x14ac:dyDescent="0.25">
      <c r="A191" s="16" t="s">
        <v>182</v>
      </c>
      <c r="B191" s="14" t="s">
        <v>40</v>
      </c>
      <c r="C191" s="16"/>
    </row>
    <row r="192" spans="1:4" x14ac:dyDescent="0.25">
      <c r="A192" s="16" t="s">
        <v>353</v>
      </c>
      <c r="B192" s="14" t="s">
        <v>32</v>
      </c>
      <c r="C192" s="16"/>
    </row>
    <row r="193" spans="1:3" x14ac:dyDescent="0.25">
      <c r="A193" s="16" t="s">
        <v>105</v>
      </c>
      <c r="B193" s="14" t="s">
        <v>38</v>
      </c>
      <c r="C193" s="16"/>
    </row>
    <row r="194" spans="1:3" x14ac:dyDescent="0.25">
      <c r="A194" s="16" t="s">
        <v>401</v>
      </c>
      <c r="B194" s="14" t="s">
        <v>38</v>
      </c>
      <c r="C194" s="16"/>
    </row>
    <row r="195" spans="1:3" x14ac:dyDescent="0.25">
      <c r="B195" s="14"/>
      <c r="C195" s="16"/>
    </row>
    <row r="196" spans="1:3" x14ac:dyDescent="0.25">
      <c r="B196" s="119"/>
      <c r="C196" s="16"/>
    </row>
    <row r="197" spans="1:3" x14ac:dyDescent="0.25">
      <c r="A197" s="26" t="s">
        <v>3</v>
      </c>
    </row>
    <row r="198" spans="1:3" x14ac:dyDescent="0.25">
      <c r="A198" s="16">
        <v>0</v>
      </c>
    </row>
    <row r="199" spans="1:3" x14ac:dyDescent="0.25">
      <c r="A199" s="16">
        <v>1</v>
      </c>
    </row>
    <row r="200" spans="1:3" x14ac:dyDescent="0.25">
      <c r="A200" s="16">
        <v>2</v>
      </c>
    </row>
    <row r="201" spans="1:3" x14ac:dyDescent="0.25">
      <c r="A201" s="16">
        <v>3</v>
      </c>
    </row>
    <row r="202" spans="1:3" x14ac:dyDescent="0.25">
      <c r="A202" s="16">
        <v>4</v>
      </c>
    </row>
    <row r="204" spans="1:3" x14ac:dyDescent="0.25">
      <c r="A204" s="26" t="s">
        <v>106</v>
      </c>
    </row>
    <row r="205" spans="1:3" x14ac:dyDescent="0.25">
      <c r="A205" s="16" t="s">
        <v>27</v>
      </c>
      <c r="B205" s="29">
        <v>15</v>
      </c>
    </row>
    <row r="206" spans="1:3" x14ac:dyDescent="0.25">
      <c r="A206" s="16" t="s">
        <v>29</v>
      </c>
      <c r="B206" s="29">
        <v>15</v>
      </c>
    </row>
    <row r="207" spans="1:3" x14ac:dyDescent="0.25">
      <c r="A207" s="16" t="s">
        <v>107</v>
      </c>
      <c r="B207" s="29">
        <v>30</v>
      </c>
    </row>
    <row r="208" spans="1:3" x14ac:dyDescent="0.25">
      <c r="A208" s="16" t="s">
        <v>31</v>
      </c>
      <c r="B208" s="29">
        <v>15</v>
      </c>
    </row>
    <row r="209" spans="1:3" x14ac:dyDescent="0.25">
      <c r="A209" s="16" t="s">
        <v>33</v>
      </c>
      <c r="B209" s="29">
        <v>15</v>
      </c>
    </row>
    <row r="210" spans="1:3" x14ac:dyDescent="0.25">
      <c r="A210" s="16" t="s">
        <v>108</v>
      </c>
      <c r="B210" s="29">
        <v>30</v>
      </c>
    </row>
    <row r="211" spans="1:3" x14ac:dyDescent="0.25">
      <c r="A211" s="16" t="s">
        <v>35</v>
      </c>
      <c r="B211" s="29">
        <v>15</v>
      </c>
    </row>
    <row r="212" spans="1:3" x14ac:dyDescent="0.25">
      <c r="A212" s="16" t="s">
        <v>37</v>
      </c>
      <c r="B212" s="29">
        <v>15</v>
      </c>
    </row>
    <row r="213" spans="1:3" x14ac:dyDescent="0.25">
      <c r="A213" s="16" t="s">
        <v>109</v>
      </c>
      <c r="B213" s="29">
        <v>30</v>
      </c>
    </row>
    <row r="214" spans="1:3" x14ac:dyDescent="0.25">
      <c r="A214" s="16" t="s">
        <v>39</v>
      </c>
      <c r="B214" s="29">
        <v>15</v>
      </c>
    </row>
    <row r="215" spans="1:3" x14ac:dyDescent="0.25">
      <c r="A215" s="16" t="s">
        <v>110</v>
      </c>
      <c r="B215" s="29">
        <v>15</v>
      </c>
    </row>
    <row r="216" spans="1:3" x14ac:dyDescent="0.25">
      <c r="A216" s="16" t="s">
        <v>111</v>
      </c>
      <c r="B216" s="29">
        <v>30</v>
      </c>
    </row>
    <row r="219" spans="1:3" x14ac:dyDescent="0.25">
      <c r="A219" s="26" t="s">
        <v>112</v>
      </c>
      <c r="C219" s="42" t="s">
        <v>340</v>
      </c>
    </row>
    <row r="220" spans="1:3" x14ac:dyDescent="0.25">
      <c r="A220" s="15" t="s">
        <v>338</v>
      </c>
      <c r="C220" s="43" t="s">
        <v>113</v>
      </c>
    </row>
    <row r="221" spans="1:3" x14ac:dyDescent="0.25">
      <c r="A221" s="15" t="s">
        <v>339</v>
      </c>
      <c r="C221" s="43" t="s">
        <v>114</v>
      </c>
    </row>
    <row r="222" spans="1:3" x14ac:dyDescent="0.25">
      <c r="C222" s="43" t="s">
        <v>198</v>
      </c>
    </row>
    <row r="223" spans="1:3" x14ac:dyDescent="0.25">
      <c r="A223" s="26" t="s">
        <v>120</v>
      </c>
      <c r="C223" s="43" t="s">
        <v>115</v>
      </c>
    </row>
    <row r="224" spans="1:3" x14ac:dyDescent="0.25">
      <c r="A224" s="16" t="s">
        <v>121</v>
      </c>
      <c r="C224" s="44" t="s">
        <v>116</v>
      </c>
    </row>
    <row r="225" spans="1:3" x14ac:dyDescent="0.25">
      <c r="A225" s="16" t="s">
        <v>122</v>
      </c>
      <c r="C225" s="44" t="s">
        <v>117</v>
      </c>
    </row>
    <row r="226" spans="1:3" x14ac:dyDescent="0.25">
      <c r="A226" s="16" t="s">
        <v>335</v>
      </c>
      <c r="C226" s="44" t="s">
        <v>118</v>
      </c>
    </row>
    <row r="227" spans="1:3" x14ac:dyDescent="0.25">
      <c r="A227" s="16" t="s">
        <v>123</v>
      </c>
      <c r="C227" s="44" t="s">
        <v>119</v>
      </c>
    </row>
    <row r="228" spans="1:3" x14ac:dyDescent="0.25">
      <c r="A228" s="16" t="s">
        <v>124</v>
      </c>
    </row>
    <row r="229" spans="1:3" x14ac:dyDescent="0.25">
      <c r="A229" s="16" t="s">
        <v>125</v>
      </c>
    </row>
    <row r="231" spans="1:3" x14ac:dyDescent="0.25">
      <c r="A231" s="26" t="s">
        <v>199</v>
      </c>
    </row>
    <row r="232" spans="1:3" x14ac:dyDescent="0.25">
      <c r="A232" s="16">
        <v>116</v>
      </c>
    </row>
    <row r="233" spans="1:3" x14ac:dyDescent="0.25">
      <c r="A233" s="16">
        <v>96</v>
      </c>
    </row>
    <row r="234" spans="1:3" x14ac:dyDescent="0.25">
      <c r="A234" s="16">
        <v>85</v>
      </c>
    </row>
    <row r="235" spans="1:3" x14ac:dyDescent="0.25">
      <c r="A235" s="16">
        <v>58</v>
      </c>
    </row>
  </sheetData>
  <sheetProtection insertColumns="0" deleteColumns="0"/>
  <dataConsolidate/>
  <mergeCells count="1">
    <mergeCell ref="B2:D2"/>
  </mergeCells>
  <dataValidations count="1">
    <dataValidation type="list" allowBlank="1" showInputMessage="1" showErrorMessage="1" sqref="A220">
      <formula1>$A$220:$A$221</formula1>
    </dataValidation>
  </dataValidations>
  <printOptions gridLines="1"/>
  <pageMargins left="0.11811023622047245" right="0.11811023622047245" top="0" bottom="0" header="0" footer="0"/>
  <pageSetup paperSize="9" scale="60" orientation="portrait" r:id="rId1"/>
  <ignoredErrors>
    <ignoredError sqref="B28:B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PENSUM, GPW i ZESTAWIENIE</vt:lpstr>
      <vt:lpstr>dane</vt:lpstr>
      <vt:lpstr>dane!Obszar_wydruku</vt:lpstr>
      <vt:lpstr>'PENSUM, GPW i ZESTAWIENIE'!Obszar_wydruku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UMFC</dc:creator>
  <cp:lastModifiedBy>Magdalena Sałek-Pociask</cp:lastModifiedBy>
  <cp:lastPrinted>2020-09-21T11:51:03Z</cp:lastPrinted>
  <dcterms:created xsi:type="dcterms:W3CDTF">2014-01-14T10:50:19Z</dcterms:created>
  <dcterms:modified xsi:type="dcterms:W3CDTF">2024-09-24T07:41:56Z</dcterms:modified>
</cp:coreProperties>
</file>